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souro.sharepoint.com/teams/EquipeGEREX/Documentos Compartilhados/Rotina/1- Rotinas e Demandas/1.5 - Acompanhamento de Mercado/Publicação site das emissões/"/>
    </mc:Choice>
  </mc:AlternateContent>
  <xr:revisionPtr revIDLastSave="610" documentId="13_ncr:1_{25C003C9-8E22-4515-9373-259EDD6044B6}" xr6:coauthVersionLast="47" xr6:coauthVersionMax="47" xr10:uidLastSave="{5439B5BA-962C-4FB9-BE7A-0CB791F50421}"/>
  <bookViews>
    <workbookView xWindow="23880" yWindow="-2835" windowWidth="29040" windowHeight="15720" tabRatio="841" xr2:uid="{00000000-000D-0000-FFFF-FFFF00000000}"/>
  </bookViews>
  <sheets>
    <sheet name="Planilha Soberanos" sheetId="15" r:id="rId1"/>
  </sheets>
  <definedNames>
    <definedName name="_xlnm._FilterDatabase" localSheetId="0" hidden="1">'Planilha Soberanos'!$B$9:$S$307</definedName>
    <definedName name="HTML_CodePage" hidden="1">1252</definedName>
    <definedName name="HTML_Control" localSheetId="0" hidden="1">{"'Emissoes'!$B$1:$Q$80"}</definedName>
    <definedName name="HTML_Control" hidden="1">{"'Emissoes'!$B$1:$Q$80"}</definedName>
    <definedName name="HTML_Description" hidden="1">""</definedName>
    <definedName name="HTML_Email" hidden="1">""</definedName>
    <definedName name="HTML_Header" hidden="1">"Emissoes"</definedName>
    <definedName name="HTML_LastUpdate" hidden="1">"13/12/2000"</definedName>
    <definedName name="HTML_LineAfter" hidden="1">FALSE</definedName>
    <definedName name="HTML_LineBefore" hidden="1">FALSE</definedName>
    <definedName name="HTML_Name" hidden="1">"lfcgomes"</definedName>
    <definedName name="HTML_OBDlg2" hidden="1">TRUE</definedName>
    <definedName name="HTML_OBDlg4" hidden="1">TRUE</definedName>
    <definedName name="HTML_OS" hidden="1">0</definedName>
    <definedName name="HTML_PathFile" hidden="1">"C:\Ext\sovtemp.htm"</definedName>
    <definedName name="HTML_Title" hidden="1">"soberanos"</definedName>
    <definedName name="_xlnm.Print_Titles" localSheetId="0">'Planilha Soberanos'!$1:$8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17" i="15" l="1"/>
  <c r="R213" i="15" l="1"/>
  <c r="R211" i="15"/>
  <c r="R209" i="15"/>
  <c r="R207" i="15"/>
  <c r="R205" i="15"/>
  <c r="R203" i="15"/>
  <c r="R201" i="15"/>
  <c r="R199" i="15"/>
  <c r="R197" i="15"/>
  <c r="R195" i="15"/>
  <c r="R193" i="15"/>
  <c r="R191" i="15"/>
  <c r="R189" i="15"/>
  <c r="R187" i="15"/>
  <c r="R185" i="15"/>
  <c r="R183" i="15"/>
  <c r="R181" i="15"/>
  <c r="R173" i="15"/>
  <c r="R171" i="15"/>
  <c r="R169" i="15"/>
  <c r="R167" i="15"/>
  <c r="P129" i="15"/>
  <c r="P127" i="15"/>
  <c r="P117" i="15"/>
  <c r="Q115" i="15"/>
  <c r="P103" i="15"/>
  <c r="P97" i="15"/>
  <c r="P95" i="15"/>
  <c r="P93" i="15"/>
  <c r="P89" i="15"/>
  <c r="P85" i="15"/>
  <c r="P83" i="15"/>
  <c r="P81" i="15"/>
  <c r="P73" i="15"/>
  <c r="P71" i="15"/>
  <c r="P69" i="15"/>
  <c r="P65" i="15"/>
  <c r="P63" i="15"/>
  <c r="P61" i="15"/>
  <c r="P59" i="15"/>
  <c r="P55" i="15"/>
  <c r="P51" i="15"/>
  <c r="P49" i="15"/>
  <c r="P47" i="15"/>
  <c r="P45" i="15"/>
  <c r="P43" i="15"/>
  <c r="P39" i="15"/>
  <c r="P36" i="15"/>
  <c r="P34" i="15"/>
  <c r="P32" i="15"/>
  <c r="P31" i="15"/>
  <c r="P30" i="15"/>
  <c r="Q24" i="15"/>
  <c r="P23" i="15"/>
  <c r="P22" i="15"/>
  <c r="P21" i="15"/>
  <c r="P19" i="15"/>
  <c r="P16" i="15"/>
  <c r="P15" i="15"/>
  <c r="P14" i="15"/>
  <c r="P13" i="15"/>
  <c r="P12" i="15"/>
  <c r="O317" i="15" l="1"/>
</calcChain>
</file>

<file path=xl/sharedStrings.xml><?xml version="1.0" encoding="utf-8"?>
<sst xmlns="http://schemas.openxmlformats.org/spreadsheetml/2006/main" count="1578" uniqueCount="796">
  <si>
    <t>Date</t>
  </si>
  <si>
    <t>Yield</t>
  </si>
  <si>
    <t>Global 2033</t>
  </si>
  <si>
    <t>Global 2031</t>
  </si>
  <si>
    <t>Global 2030 (Reabertura)</t>
  </si>
  <si>
    <t>Global 2030</t>
  </si>
  <si>
    <t>Global 2029 (Reabertura)</t>
  </si>
  <si>
    <t>Global 2029</t>
  </si>
  <si>
    <t>Global 2028</t>
  </si>
  <si>
    <t>Global 2026 (Reabertura)</t>
  </si>
  <si>
    <t>Global 2026</t>
  </si>
  <si>
    <t>Global 2025 (Reabertura)</t>
  </si>
  <si>
    <t>Global 2025</t>
  </si>
  <si>
    <t>Global 2023 (Reabertura)</t>
  </si>
  <si>
    <t>Global 2023</t>
  </si>
  <si>
    <t>Global 2021 (Reabertura 3)</t>
  </si>
  <si>
    <t>Global 2021 (Reabertura 2)</t>
  </si>
  <si>
    <t>Global 2021 (Reabertura)</t>
  </si>
  <si>
    <t>Global 2021</t>
  </si>
  <si>
    <t>Global 2019 N (Reabertura 2)</t>
  </si>
  <si>
    <t>Global 2019 N (Reabertura)</t>
  </si>
  <si>
    <t>Global 2019 N</t>
  </si>
  <si>
    <t>Global 2017 (Reabertura 2)</t>
  </si>
  <si>
    <t>Global 2017 (Reabertura)</t>
  </si>
  <si>
    <t>Global 2017</t>
  </si>
  <si>
    <t>Moeda</t>
  </si>
  <si>
    <t>Preço</t>
  </si>
  <si>
    <t>Cupom</t>
  </si>
  <si>
    <t>Emissão</t>
  </si>
  <si>
    <t>Global 2050 (Reabertura 2)</t>
  </si>
  <si>
    <t>Global 2050 (Reabertura)</t>
  </si>
  <si>
    <t>Global 2050</t>
  </si>
  <si>
    <t>Global 2047 (Reabertura)</t>
  </si>
  <si>
    <t>Global 2047</t>
  </si>
  <si>
    <t>Global 2045</t>
  </si>
  <si>
    <t>Global 2041 (Reabertura 2)</t>
  </si>
  <si>
    <t>Global 2041 (Reabertura)</t>
  </si>
  <si>
    <t>Global 2041</t>
  </si>
  <si>
    <t>Global 2037 (Reabertura 3)</t>
  </si>
  <si>
    <t>Global 2037 (Reabertura 2)</t>
  </si>
  <si>
    <t>Global 2037 (Reabertura)</t>
  </si>
  <si>
    <t>Global 2037</t>
  </si>
  <si>
    <t>DÍVIDA MOBILIÁRIA EXTERNA</t>
  </si>
  <si>
    <t>Características das Emissões Voluntárias</t>
  </si>
  <si>
    <t xml:space="preserve">Foreign Bond Debt </t>
  </si>
  <si>
    <t xml:space="preserve">Characteristics of the Voluntary Issuances </t>
  </si>
  <si>
    <r>
      <t>Spread</t>
    </r>
    <r>
      <rPr>
        <b/>
        <sz val="12"/>
        <rFont val="Arial"/>
        <family val="2"/>
      </rPr>
      <t xml:space="preserve"> (moeda local</t>
    </r>
  </si>
  <si>
    <t xml:space="preserve">Valores (na emissão) </t>
  </si>
  <si>
    <t>Títulos com Cláusula de Ação Coletiva - CAC</t>
  </si>
  <si>
    <t>TÍTULOS</t>
  </si>
  <si>
    <t>Data do</t>
  </si>
  <si>
    <t>Data da</t>
  </si>
  <si>
    <t>Vencimento</t>
  </si>
  <si>
    <t xml:space="preserve">  em pontos base)</t>
  </si>
  <si>
    <t>Prazo</t>
  </si>
  <si>
    <t>Líder(es)</t>
  </si>
  <si>
    <t>Na moeda local</t>
  </si>
  <si>
    <t>Em USD(*)</t>
  </si>
  <si>
    <t>ISIN</t>
  </si>
  <si>
    <t>Lançamento</t>
  </si>
  <si>
    <t>Emissão (%)</t>
  </si>
  <si>
    <t>% a.a</t>
  </si>
  <si>
    <t>no Lançamento</t>
  </si>
  <si>
    <t>Período</t>
  </si>
  <si>
    <t>Local</t>
  </si>
  <si>
    <t>Res. SF nº 57/1995</t>
  </si>
  <si>
    <t>Res. SF nº 69/1996</t>
  </si>
  <si>
    <r>
      <t>Res. SF n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 xml:space="preserve"> 20/2004</t>
    </r>
  </si>
  <si>
    <t>Spread (original currency</t>
  </si>
  <si>
    <t>Volumes</t>
  </si>
  <si>
    <t>Bonds with Collective Action Clause - CAC</t>
  </si>
  <si>
    <t>BONDS</t>
  </si>
  <si>
    <t>Settlement</t>
  </si>
  <si>
    <t>Maturity</t>
  </si>
  <si>
    <t>Offer</t>
  </si>
  <si>
    <t xml:space="preserve"> in base points)</t>
  </si>
  <si>
    <t>Coupon</t>
  </si>
  <si>
    <t>Tenor (years)</t>
  </si>
  <si>
    <t>Manager(s)</t>
  </si>
  <si>
    <t>Original Currency</t>
  </si>
  <si>
    <t>In USD</t>
  </si>
  <si>
    <t>Price (%)</t>
  </si>
  <si>
    <t>% per year</t>
  </si>
  <si>
    <t>on the issuance</t>
  </si>
  <si>
    <t>Frequency</t>
  </si>
  <si>
    <t>Currency</t>
  </si>
  <si>
    <t>Res. SF no 20/2004</t>
  </si>
  <si>
    <t>Yen 1997</t>
  </si>
  <si>
    <t xml:space="preserve"> XS0057946922</t>
  </si>
  <si>
    <t>24.05.95</t>
  </si>
  <si>
    <t>19.06.95</t>
  </si>
  <si>
    <t>19.06.97</t>
  </si>
  <si>
    <t xml:space="preserve">6% </t>
  </si>
  <si>
    <t>anual</t>
  </si>
  <si>
    <t>JPY</t>
  </si>
  <si>
    <t>2 anos</t>
  </si>
  <si>
    <t>Nomura Sec.</t>
  </si>
  <si>
    <t>Não</t>
  </si>
  <si>
    <t>DM 1998</t>
  </si>
  <si>
    <t xml:space="preserve"> DE0001288405</t>
  </si>
  <si>
    <t>21.06.95</t>
  </si>
  <si>
    <t>20.07.95</t>
  </si>
  <si>
    <t>20.07.98</t>
  </si>
  <si>
    <t xml:space="preserve">9% </t>
  </si>
  <si>
    <t>DEM</t>
  </si>
  <si>
    <t>3 anos</t>
  </si>
  <si>
    <t>Dresdner Bank</t>
  </si>
  <si>
    <t>Samurai 2001</t>
  </si>
  <si>
    <t xml:space="preserve"> JP507600AS38</t>
  </si>
  <si>
    <t>04.03.96</t>
  </si>
  <si>
    <t>22.03.96</t>
  </si>
  <si>
    <t>22.03.01</t>
  </si>
  <si>
    <t xml:space="preserve">5,5% </t>
  </si>
  <si>
    <t>semestral</t>
  </si>
  <si>
    <t>5 anos</t>
  </si>
  <si>
    <t>Caravela 1999</t>
  </si>
  <si>
    <t xml:space="preserve"> XS0065836107</t>
  </si>
  <si>
    <t>16.04.96</t>
  </si>
  <si>
    <t>15.05.96</t>
  </si>
  <si>
    <t>15.05.99</t>
  </si>
  <si>
    <t>LIBOR + 2.4%</t>
  </si>
  <si>
    <t>ESC</t>
  </si>
  <si>
    <t>Finantia</t>
  </si>
  <si>
    <t>Eurolibra 1999</t>
  </si>
  <si>
    <t xml:space="preserve"> XS0066835504</t>
  </si>
  <si>
    <t>29.05.96</t>
  </si>
  <si>
    <t>11.06.96</t>
  </si>
  <si>
    <t>11.06.99</t>
  </si>
  <si>
    <t>9,75 %</t>
  </si>
  <si>
    <t>GBP</t>
  </si>
  <si>
    <t>Midland Bank</t>
  </si>
  <si>
    <t>Global 2001</t>
  </si>
  <si>
    <t xml:space="preserve"> US105756AD24</t>
  </si>
  <si>
    <t>28.10.96</t>
  </si>
  <si>
    <t>05.11.96</t>
  </si>
  <si>
    <t>05.11.01</t>
  </si>
  <si>
    <t xml:space="preserve">8,875 % </t>
  </si>
  <si>
    <t>USD</t>
  </si>
  <si>
    <t>J.P.Morgan</t>
  </si>
  <si>
    <t>Swiss Bank</t>
  </si>
  <si>
    <t>DM 2007</t>
  </si>
  <si>
    <t xml:space="preserve"> DE0001897502</t>
  </si>
  <si>
    <t>04.02.97</t>
  </si>
  <si>
    <t>26.02.97</t>
  </si>
  <si>
    <t>26.02.07</t>
  </si>
  <si>
    <t xml:space="preserve">8 % </t>
  </si>
  <si>
    <t>10 anos</t>
  </si>
  <si>
    <t>Credit Suisse  F.Boston</t>
  </si>
  <si>
    <t>Parallel 2002</t>
  </si>
  <si>
    <t xml:space="preserve"> FR0000109589</t>
  </si>
  <si>
    <t>28.04.97</t>
  </si>
  <si>
    <t>21.05.97</t>
  </si>
  <si>
    <t>21.05.02</t>
  </si>
  <si>
    <t>6,625%</t>
  </si>
  <si>
    <t>5  anos</t>
  </si>
  <si>
    <t>Franco Francês</t>
  </si>
  <si>
    <t>FRF</t>
  </si>
  <si>
    <t>Banque Paribas</t>
  </si>
  <si>
    <t>Florim Holandês</t>
  </si>
  <si>
    <t>NLG</t>
  </si>
  <si>
    <t>ING Barings</t>
  </si>
  <si>
    <t>Schilling Austríaco</t>
  </si>
  <si>
    <t>ATS</t>
  </si>
  <si>
    <t>Creditanstalt BankVerein</t>
  </si>
  <si>
    <t>US105756AE07</t>
  </si>
  <si>
    <t>04.06.97</t>
  </si>
  <si>
    <t>09.06.97</t>
  </si>
  <si>
    <t>15.05.27</t>
  </si>
  <si>
    <t xml:space="preserve">10,125 % </t>
  </si>
  <si>
    <t>30 anos</t>
  </si>
  <si>
    <r>
      <t>1</t>
    </r>
    <r>
      <rPr>
        <b/>
        <vertAlign val="superscript"/>
        <sz val="12"/>
        <color indexed="48"/>
        <rFont val="Arial"/>
        <family val="2"/>
      </rPr>
      <t>a</t>
    </r>
    <r>
      <rPr>
        <b/>
        <sz val="12"/>
        <color indexed="48"/>
        <rFont val="Arial"/>
        <family val="2"/>
      </rPr>
      <t xml:space="preserve"> Tranche</t>
    </r>
  </si>
  <si>
    <t>Goldman Sachs</t>
  </si>
  <si>
    <t>(Exchange)</t>
  </si>
  <si>
    <t>Global 2027</t>
  </si>
  <si>
    <t>20.03.98</t>
  </si>
  <si>
    <t>27.03.98</t>
  </si>
  <si>
    <t>(New money)</t>
  </si>
  <si>
    <r>
      <t>2</t>
    </r>
    <r>
      <rPr>
        <b/>
        <vertAlign val="superscript"/>
        <sz val="12"/>
        <color indexed="48"/>
        <rFont val="Arial"/>
        <family val="2"/>
      </rPr>
      <t>a</t>
    </r>
    <r>
      <rPr>
        <b/>
        <sz val="12"/>
        <color indexed="48"/>
        <rFont val="Arial"/>
        <family val="2"/>
      </rPr>
      <t xml:space="preserve"> Tranche</t>
    </r>
  </si>
  <si>
    <t>(Reabertura)</t>
  </si>
  <si>
    <t>Eurolira 2017</t>
  </si>
  <si>
    <t>XS0077157575</t>
  </si>
  <si>
    <t>03.06.97</t>
  </si>
  <si>
    <t>26.06.97</t>
  </si>
  <si>
    <t>26.06.17</t>
  </si>
  <si>
    <t xml:space="preserve">11 % </t>
  </si>
  <si>
    <t>ITL</t>
  </si>
  <si>
    <t>20 anos</t>
  </si>
  <si>
    <t>Deustche M. Grenfell</t>
  </si>
  <si>
    <t>10.07.97</t>
  </si>
  <si>
    <t>Eurolibra 2007</t>
  </si>
  <si>
    <t>XS0078548038</t>
  </si>
  <si>
    <t>14.07.97</t>
  </si>
  <si>
    <t>30.07.97</t>
  </si>
  <si>
    <t>30.07.07</t>
  </si>
  <si>
    <t>Barclays De Zoete</t>
  </si>
  <si>
    <t>Credit Swisse F.Boston</t>
  </si>
  <si>
    <t>Euroeuro 2003</t>
  </si>
  <si>
    <t xml:space="preserve">  XS0084496602</t>
  </si>
  <si>
    <t>09.02.98</t>
  </si>
  <si>
    <t>03.03.98</t>
  </si>
  <si>
    <t>03.03.03</t>
  </si>
  <si>
    <t>XEU</t>
  </si>
  <si>
    <t>Paribas</t>
  </si>
  <si>
    <t>SBC Warburg</t>
  </si>
  <si>
    <t>EuroDM 2008</t>
  </si>
  <si>
    <t>DE0002309002</t>
  </si>
  <si>
    <t>23.04.98</t>
  </si>
  <si>
    <t>23.04.08</t>
  </si>
  <si>
    <t>10% (1º e 2º anos)</t>
  </si>
  <si>
    <t>DM</t>
  </si>
  <si>
    <t>ABN Amro</t>
  </si>
  <si>
    <t>7%(seguintes)</t>
  </si>
  <si>
    <t>Dresdner</t>
  </si>
  <si>
    <t>Global 2008</t>
  </si>
  <si>
    <t xml:space="preserve">  US105756AG54</t>
  </si>
  <si>
    <t>31.03.98</t>
  </si>
  <si>
    <t>07.04.98</t>
  </si>
  <si>
    <t>07.04.08</t>
  </si>
  <si>
    <t>9,375%</t>
  </si>
  <si>
    <t>US$</t>
  </si>
  <si>
    <t>Merril Lynch</t>
  </si>
  <si>
    <r>
      <t>1</t>
    </r>
    <r>
      <rPr>
        <b/>
        <vertAlign val="superscript"/>
        <sz val="12"/>
        <color indexed="48"/>
        <rFont val="Arial"/>
        <family val="2"/>
      </rPr>
      <t xml:space="preserve">a </t>
    </r>
    <r>
      <rPr>
        <b/>
        <sz val="12"/>
        <color indexed="48"/>
        <rFont val="Arial"/>
        <family val="2"/>
      </rPr>
      <t>Tranche</t>
    </r>
  </si>
  <si>
    <t>XS0049988636</t>
  </si>
  <si>
    <t>19.04.99</t>
  </si>
  <si>
    <t>30.04.99</t>
  </si>
  <si>
    <t>15.04.04</t>
  </si>
  <si>
    <t>Global 2004</t>
  </si>
  <si>
    <t>Salomon Smith Barney</t>
  </si>
  <si>
    <t>Morgan Stanley D. Witter</t>
  </si>
  <si>
    <t>XS0099753146</t>
  </si>
  <si>
    <t>08.07.99</t>
  </si>
  <si>
    <t>29.07.99</t>
  </si>
  <si>
    <t>29.07.02</t>
  </si>
  <si>
    <t>EUR</t>
  </si>
  <si>
    <t>Credit Suisse First Boston</t>
  </si>
  <si>
    <t>Euro 2002</t>
  </si>
  <si>
    <t>27.07.99</t>
  </si>
  <si>
    <t>XS0102005989</t>
  </si>
  <si>
    <t>09.09.99</t>
  </si>
  <si>
    <t>30.09.99</t>
  </si>
  <si>
    <t>30.09.04</t>
  </si>
  <si>
    <r>
      <t>Euro 2004         2</t>
    </r>
    <r>
      <rPr>
        <b/>
        <vertAlign val="superscript"/>
        <sz val="12"/>
        <color indexed="48"/>
        <rFont val="Arial"/>
        <family val="2"/>
      </rPr>
      <t>a</t>
    </r>
    <r>
      <rPr>
        <b/>
        <sz val="12"/>
        <color indexed="48"/>
        <rFont val="Arial"/>
        <family val="2"/>
      </rPr>
      <t xml:space="preserve"> Tranche</t>
    </r>
  </si>
  <si>
    <t>17.09.99</t>
  </si>
  <si>
    <r>
      <t>3</t>
    </r>
    <r>
      <rPr>
        <b/>
        <vertAlign val="superscript"/>
        <sz val="12"/>
        <color indexed="48"/>
        <rFont val="Arial"/>
        <family val="2"/>
      </rPr>
      <t>a</t>
    </r>
    <r>
      <rPr>
        <b/>
        <sz val="12"/>
        <color indexed="48"/>
        <rFont val="Arial"/>
        <family val="2"/>
      </rPr>
      <t xml:space="preserve"> Tranche</t>
    </r>
  </si>
  <si>
    <t>27.09.99</t>
  </si>
  <si>
    <t>Global 2009</t>
  </si>
  <si>
    <t xml:space="preserve">  US105756AJ93</t>
  </si>
  <si>
    <t>18.10.99</t>
  </si>
  <si>
    <t>25.10.99</t>
  </si>
  <si>
    <t>15.10.09</t>
  </si>
  <si>
    <t>14,50%</t>
  </si>
  <si>
    <t>Chase Securities</t>
  </si>
  <si>
    <r>
      <t xml:space="preserve">                       </t>
    </r>
    <r>
      <rPr>
        <b/>
        <sz val="12"/>
        <color indexed="48"/>
        <rFont val="Arial"/>
        <family val="2"/>
      </rPr>
      <t>1</t>
    </r>
    <r>
      <rPr>
        <b/>
        <vertAlign val="superscript"/>
        <sz val="12"/>
        <color indexed="48"/>
        <rFont val="Arial"/>
        <family val="2"/>
      </rPr>
      <t>a</t>
    </r>
    <r>
      <rPr>
        <b/>
        <sz val="12"/>
        <color indexed="48"/>
        <rFont val="Arial"/>
        <family val="2"/>
      </rPr>
      <t xml:space="preserve"> Tranche</t>
    </r>
  </si>
  <si>
    <t>XS0103912373</t>
  </si>
  <si>
    <t>28.10.99</t>
  </si>
  <si>
    <t>17.11.99</t>
  </si>
  <si>
    <t>17.11.06</t>
  </si>
  <si>
    <t>12,00%</t>
  </si>
  <si>
    <t>7 anos</t>
  </si>
  <si>
    <t>Euro 2006</t>
  </si>
  <si>
    <r>
      <t xml:space="preserve">                       2</t>
    </r>
    <r>
      <rPr>
        <b/>
        <vertAlign val="superscript"/>
        <sz val="12"/>
        <color indexed="48"/>
        <rFont val="Arial"/>
        <family val="2"/>
      </rPr>
      <t xml:space="preserve">a </t>
    </r>
    <r>
      <rPr>
        <b/>
        <sz val="12"/>
        <color indexed="48"/>
        <rFont val="Arial"/>
        <family val="2"/>
      </rPr>
      <t>Tranche</t>
    </r>
  </si>
  <si>
    <t>04.11.99</t>
  </si>
  <si>
    <t>Deutsche Bank</t>
  </si>
  <si>
    <t>Euro 2001</t>
  </si>
  <si>
    <t>XS0104436109</t>
  </si>
  <si>
    <t>12.11.99</t>
  </si>
  <si>
    <t>26.11.99</t>
  </si>
  <si>
    <t>26.11.01</t>
  </si>
  <si>
    <t>Euro 2010</t>
  </si>
  <si>
    <t>XS0106768608</t>
  </si>
  <si>
    <t>14.01.00</t>
  </si>
  <si>
    <t>04.02.00</t>
  </si>
  <si>
    <t>04.02.10</t>
  </si>
  <si>
    <t>BNP Paribas</t>
  </si>
  <si>
    <t>Global 2020</t>
  </si>
  <si>
    <t>US105756AK66</t>
  </si>
  <si>
    <t>19.01.00</t>
  </si>
  <si>
    <t>26.01.00</t>
  </si>
  <si>
    <t>15.01.20</t>
  </si>
  <si>
    <t>US105756AL40</t>
  </si>
  <si>
    <t>24.02.00</t>
  </si>
  <si>
    <t>06.03.00</t>
  </si>
  <si>
    <t>06.03.30</t>
  </si>
  <si>
    <t>22.03.00</t>
  </si>
  <si>
    <t>29.03.00</t>
  </si>
  <si>
    <t xml:space="preserve"> </t>
  </si>
  <si>
    <t>Samurai 2003</t>
  </si>
  <si>
    <t>JP507600A043</t>
  </si>
  <si>
    <t>30.03.00</t>
  </si>
  <si>
    <t>17.04.00</t>
  </si>
  <si>
    <t>17.04.03</t>
  </si>
  <si>
    <t>Euro 2005</t>
  </si>
  <si>
    <t>XS0128392510</t>
  </si>
  <si>
    <t>20.06.00</t>
  </si>
  <si>
    <t>05.07.00</t>
  </si>
  <si>
    <t>05.07.05</t>
  </si>
  <si>
    <t>Schroder Salomon Smith Barney</t>
  </si>
  <si>
    <t>18.04.01</t>
  </si>
  <si>
    <t>09.05.01</t>
  </si>
  <si>
    <t>US105756AM23</t>
  </si>
  <si>
    <t>19.07.00</t>
  </si>
  <si>
    <t>26.07.00</t>
  </si>
  <si>
    <t>26.07.07</t>
  </si>
  <si>
    <t>Global 2007</t>
  </si>
  <si>
    <t>11.04.01</t>
  </si>
  <si>
    <t>17.04.01</t>
  </si>
  <si>
    <t>US105756AP53</t>
  </si>
  <si>
    <t>09.08.00</t>
  </si>
  <si>
    <t>17.08.00</t>
  </si>
  <si>
    <t>17.08.40</t>
  </si>
  <si>
    <t>40 anos</t>
  </si>
  <si>
    <t>Goldman Sachs, Chase e</t>
  </si>
  <si>
    <t>Nâo</t>
  </si>
  <si>
    <t>XS0118241883</t>
  </si>
  <si>
    <t>19.09.00</t>
  </si>
  <si>
    <t>05.10.00</t>
  </si>
  <si>
    <t>05.10.07</t>
  </si>
  <si>
    <t>Euro 2007</t>
  </si>
  <si>
    <t>02.10.00</t>
  </si>
  <si>
    <t>UBS Warburg</t>
  </si>
  <si>
    <t>Samurai 2006</t>
  </si>
  <si>
    <t>JP507600A0C1</t>
  </si>
  <si>
    <t>28.11.00</t>
  </si>
  <si>
    <t>22.12.00</t>
  </si>
  <si>
    <t>22.03.06</t>
  </si>
  <si>
    <t>5,3 anos</t>
  </si>
  <si>
    <t>Nomura, Bank of Tokyo-Mitsubishi, Kokusai</t>
  </si>
  <si>
    <t>Global 2006</t>
  </si>
  <si>
    <t xml:space="preserve">  US105756AQ37</t>
  </si>
  <si>
    <t>04.01.01</t>
  </si>
  <si>
    <t>11.01.01</t>
  </si>
  <si>
    <t>11.01.06</t>
  </si>
  <si>
    <t>6 anos</t>
  </si>
  <si>
    <t>Bear Sterns</t>
  </si>
  <si>
    <t>Euro 2011</t>
  </si>
  <si>
    <t>XS0123149733</t>
  </si>
  <si>
    <t>09.01.01</t>
  </si>
  <si>
    <t>24.01.01</t>
  </si>
  <si>
    <t>24.01.11</t>
  </si>
  <si>
    <t>Dresdner Kleinwort</t>
  </si>
  <si>
    <t>Global 2024</t>
  </si>
  <si>
    <t>US105756AR10</t>
  </si>
  <si>
    <t>07.03.01</t>
  </si>
  <si>
    <t>15.04.24</t>
  </si>
  <si>
    <t>23 anos</t>
  </si>
  <si>
    <t>Samurai 2007</t>
  </si>
  <si>
    <t xml:space="preserve"> JP507600A142</t>
  </si>
  <si>
    <t>16.03.01</t>
  </si>
  <si>
    <t>10.04.01</t>
  </si>
  <si>
    <t>10.04.07</t>
  </si>
  <si>
    <t>Global 2005</t>
  </si>
  <si>
    <t>US105756AS92</t>
  </si>
  <si>
    <t>10.05.01</t>
  </si>
  <si>
    <t>15.05.01</t>
  </si>
  <si>
    <t>15.07.05</t>
  </si>
  <si>
    <t>4,2 anos</t>
  </si>
  <si>
    <t>J.P.Morgan Chase</t>
  </si>
  <si>
    <t>Samurai 2003 B</t>
  </si>
  <si>
    <t xml:space="preserve">  EC4309893</t>
  </si>
  <si>
    <t>31.07.01</t>
  </si>
  <si>
    <t>30.08.01</t>
  </si>
  <si>
    <t>28.08.03</t>
  </si>
  <si>
    <t>Nomura Securities</t>
  </si>
  <si>
    <t>Daiwa Securities</t>
  </si>
  <si>
    <t>Global 2012</t>
  </si>
  <si>
    <t>US105756AT75</t>
  </si>
  <si>
    <t>07.01.02</t>
  </si>
  <si>
    <t>11.01.02</t>
  </si>
  <si>
    <t>11.01.12</t>
  </si>
  <si>
    <t xml:space="preserve">J.P. Morgan Sec. Inc. </t>
  </si>
  <si>
    <t xml:space="preserve">Salomon Smith Barney </t>
  </si>
  <si>
    <t>Global 2008 B</t>
  </si>
  <si>
    <t>US105756AU49</t>
  </si>
  <si>
    <t>05.03.02</t>
  </si>
  <si>
    <t>12.03.02</t>
  </si>
  <si>
    <t>12.03.08</t>
  </si>
  <si>
    <t>Euro 2009</t>
  </si>
  <si>
    <t>XS0145659651</t>
  </si>
  <si>
    <t>21.03.02</t>
  </si>
  <si>
    <t>02.04.02</t>
  </si>
  <si>
    <t>02.04.09</t>
  </si>
  <si>
    <t>Global 2010</t>
  </si>
  <si>
    <t>US105756AV22</t>
  </si>
  <si>
    <t>10.04.02</t>
  </si>
  <si>
    <t>16.04.02</t>
  </si>
  <si>
    <t>15.04.10</t>
  </si>
  <si>
    <t>8 anos</t>
  </si>
  <si>
    <t>J.P. Morgan Chase</t>
  </si>
  <si>
    <t>Morgan Stanley DW</t>
  </si>
  <si>
    <t>Global 2007 B</t>
  </si>
  <si>
    <t xml:space="preserve"> US105756AW05</t>
  </si>
  <si>
    <t>29.04.03</t>
  </si>
  <si>
    <t>06.05.03</t>
  </si>
  <si>
    <t>16.01.07</t>
  </si>
  <si>
    <t>3,7 anos</t>
  </si>
  <si>
    <t>Sim</t>
  </si>
  <si>
    <t>Global 2013</t>
  </si>
  <si>
    <t>US105756AX87</t>
  </si>
  <si>
    <t>10.06.03</t>
  </si>
  <si>
    <t>17.06.03</t>
  </si>
  <si>
    <t>17.06.13</t>
  </si>
  <si>
    <t>US105756AY60</t>
  </si>
  <si>
    <t>30.07.03</t>
  </si>
  <si>
    <t>07.08.03</t>
  </si>
  <si>
    <t>07.08.11</t>
  </si>
  <si>
    <t>Global 2011</t>
  </si>
  <si>
    <t>Morgan Stanley</t>
  </si>
  <si>
    <t>Global 2024 B</t>
  </si>
  <si>
    <t>US105756AZ36</t>
  </si>
  <si>
    <t>20,7 anos</t>
  </si>
  <si>
    <r>
      <t>Global 2011</t>
    </r>
    <r>
      <rPr>
        <b/>
        <vertAlign val="superscript"/>
        <sz val="12"/>
        <color indexed="48"/>
        <rFont val="Arial"/>
        <family val="2"/>
      </rPr>
      <t xml:space="preserve"> </t>
    </r>
    <r>
      <rPr>
        <b/>
        <sz val="12"/>
        <color indexed="48"/>
        <rFont val="Arial"/>
        <family val="2"/>
      </rPr>
      <t>(Reabertura)</t>
    </r>
  </si>
  <si>
    <t>11.09.03</t>
  </si>
  <si>
    <t>18.09.03</t>
  </si>
  <si>
    <t>7,9 anos</t>
  </si>
  <si>
    <t xml:space="preserve">Citigroup </t>
  </si>
  <si>
    <t>Global 2010 N</t>
  </si>
  <si>
    <t>US105756BA75</t>
  </si>
  <si>
    <t>15.10.03</t>
  </si>
  <si>
    <t>22.10.03</t>
  </si>
  <si>
    <t>22.10.10</t>
  </si>
  <si>
    <t>Global 2034</t>
  </si>
  <si>
    <t>US105756BB58</t>
  </si>
  <si>
    <t>12.01.04</t>
  </si>
  <si>
    <t>20.01.04</t>
  </si>
  <si>
    <t>20.01.34</t>
  </si>
  <si>
    <t>Floater 2009</t>
  </si>
  <si>
    <t>US105756BC32</t>
  </si>
  <si>
    <t>21.06.04</t>
  </si>
  <si>
    <t>28.06.04</t>
  </si>
  <si>
    <t>29.06.09</t>
  </si>
  <si>
    <t>-</t>
  </si>
  <si>
    <t>593 bps acima da LIBOR</t>
  </si>
  <si>
    <t xml:space="preserve">LIBOR de três </t>
  </si>
  <si>
    <t>trimestral</t>
  </si>
  <si>
    <t>de três meses</t>
  </si>
  <si>
    <t>meses + 575 bps</t>
  </si>
  <si>
    <t>Merrill Lynch</t>
  </si>
  <si>
    <t>Global 2014</t>
  </si>
  <si>
    <t>US105756BD15</t>
  </si>
  <si>
    <t>07.07.04</t>
  </si>
  <si>
    <t>14.07.04</t>
  </si>
  <si>
    <t>14.07.14</t>
  </si>
  <si>
    <t>Morgan Stanley &amp; Co.</t>
  </si>
  <si>
    <t>XS0201110037</t>
  </si>
  <si>
    <t>08.09.04</t>
  </si>
  <si>
    <t>24.09.04</t>
  </si>
  <si>
    <t>24.09.12</t>
  </si>
  <si>
    <t xml:space="preserve">477 bps acima  </t>
  </si>
  <si>
    <t>UBS Limited</t>
  </si>
  <si>
    <t>do DBR 5% 07/12</t>
  </si>
  <si>
    <t>Dresdner Bank AG London Branch</t>
  </si>
  <si>
    <t>22.09.04</t>
  </si>
  <si>
    <t xml:space="preserve">439 bps acima  </t>
  </si>
  <si>
    <t>Global 2019</t>
  </si>
  <si>
    <t>US105756BE97</t>
  </si>
  <si>
    <t>06.10.04</t>
  </si>
  <si>
    <t>14.10.04</t>
  </si>
  <si>
    <t>14.10.19</t>
  </si>
  <si>
    <t>15 anos</t>
  </si>
  <si>
    <t>Citigroup Global Markets Inc.</t>
  </si>
  <si>
    <t>J.P. Morgan Securities Inc.</t>
  </si>
  <si>
    <t>Global 2014 (Reabertura)</t>
  </si>
  <si>
    <t>03.12.04</t>
  </si>
  <si>
    <t>08.12.04</t>
  </si>
  <si>
    <t>XS0211229637</t>
  </si>
  <si>
    <t>20.01.05</t>
  </si>
  <si>
    <t>03.02.05</t>
  </si>
  <si>
    <t>03.02.15</t>
  </si>
  <si>
    <t xml:space="preserve">398,5 bps acima  </t>
  </si>
  <si>
    <t>do DBR 3,57% 01/15</t>
  </si>
  <si>
    <t>Deutsche Bank A.G. London</t>
  </si>
  <si>
    <t>US105756BF62</t>
  </si>
  <si>
    <t>31.01.05</t>
  </si>
  <si>
    <t>04.02.05</t>
  </si>
  <si>
    <t>04.02.25</t>
  </si>
  <si>
    <t>Deutsche Bank Securities Inc.</t>
  </si>
  <si>
    <t>UBS Securities LLC</t>
  </si>
  <si>
    <t>Global 2015</t>
  </si>
  <si>
    <t>US105756BG46</t>
  </si>
  <si>
    <t>28.02.05</t>
  </si>
  <si>
    <t>07.03.05</t>
  </si>
  <si>
    <t>07.03.15</t>
  </si>
  <si>
    <t>Global 2019 (Reabertura)</t>
  </si>
  <si>
    <t>10.05.05</t>
  </si>
  <si>
    <t>17.05.05</t>
  </si>
  <si>
    <t>14 anos</t>
  </si>
  <si>
    <t>Goldman Sachs &amp; Co</t>
  </si>
  <si>
    <t>Global 2034 (Reabertura)</t>
  </si>
  <si>
    <t>25.05.05</t>
  </si>
  <si>
    <t>02.06.05</t>
  </si>
  <si>
    <t>29 anos</t>
  </si>
  <si>
    <t>Bear Stearns</t>
  </si>
  <si>
    <t>Global 2015 (Reabertura)</t>
  </si>
  <si>
    <t>20.06.2005</t>
  </si>
  <si>
    <t>27.06.2005</t>
  </si>
  <si>
    <t>07.03.2015</t>
  </si>
  <si>
    <t>9,5 anos</t>
  </si>
  <si>
    <r>
      <t>HSBC Securities (USA) Inc.</t>
    </r>
    <r>
      <rPr>
        <sz val="10"/>
        <rFont val="Arial"/>
        <family val="2"/>
      </rPr>
      <t xml:space="preserve"> </t>
    </r>
  </si>
  <si>
    <t>US105756BH29</t>
  </si>
  <si>
    <t>22.07.2005</t>
  </si>
  <si>
    <t>01.08.2005</t>
  </si>
  <si>
    <t>15.01.2018</t>
  </si>
  <si>
    <t>12,5 anos</t>
  </si>
  <si>
    <t>Credit Suisse First Boston LLC</t>
  </si>
  <si>
    <t>06.09.2005</t>
  </si>
  <si>
    <t>13.09.2005</t>
  </si>
  <si>
    <t>04.02.2025</t>
  </si>
  <si>
    <t>19,5 anos</t>
  </si>
  <si>
    <t>Global BRL 2016</t>
  </si>
  <si>
    <t>US105756BJ84</t>
  </si>
  <si>
    <t>19.09.2005</t>
  </si>
  <si>
    <t>26.09.2005</t>
  </si>
  <si>
    <t>05.01.2016</t>
  </si>
  <si>
    <t>BRL</t>
  </si>
  <si>
    <t>Global 2015 (Reabertura 2)</t>
  </si>
  <si>
    <t>09.11.2005</t>
  </si>
  <si>
    <t>17.11.2005</t>
  </si>
  <si>
    <t>9 anos</t>
  </si>
  <si>
    <t>Global 2034 (Reabertura 2)</t>
  </si>
  <si>
    <t>29.11.2005</t>
  </si>
  <si>
    <t>06.12.2005</t>
  </si>
  <si>
    <t>20.01.2034</t>
  </si>
  <si>
    <t>28 anos</t>
  </si>
  <si>
    <t>Merrill Lynch &amp; Co.</t>
  </si>
  <si>
    <t>Barclays Capital Inc.</t>
  </si>
  <si>
    <t>US105756BK57</t>
  </si>
  <si>
    <t>10.01.2006</t>
  </si>
  <si>
    <t>18.01.2006</t>
  </si>
  <si>
    <t>20.01.2037</t>
  </si>
  <si>
    <t>31 anos</t>
  </si>
  <si>
    <t>Deutsche Bank Securities.</t>
  </si>
  <si>
    <t>UBS Investment Bank</t>
  </si>
  <si>
    <t>30.01.2006</t>
  </si>
  <si>
    <t>03.02.2006</t>
  </si>
  <si>
    <t>03.02.2015</t>
  </si>
  <si>
    <t>185 bps acima do</t>
  </si>
  <si>
    <t>MidSwap de 9 anos</t>
  </si>
  <si>
    <t>16.03.2006</t>
  </si>
  <si>
    <t>23.03.2006</t>
  </si>
  <si>
    <t>25.05.2006</t>
  </si>
  <si>
    <t>02.06.2006</t>
  </si>
  <si>
    <t>27 anos</t>
  </si>
  <si>
    <t>03.08.2006</t>
  </si>
  <si>
    <t>16.08.2006</t>
  </si>
  <si>
    <t>US105756BL31</t>
  </si>
  <si>
    <t>06.09.2006</t>
  </si>
  <si>
    <t>13.09.2006</t>
  </si>
  <si>
    <t>05.01.2022</t>
  </si>
  <si>
    <t>05.10.2006</t>
  </si>
  <si>
    <t>13.10.2006</t>
  </si>
  <si>
    <t xml:space="preserve">Merrill Lynch </t>
  </si>
  <si>
    <t>US105756BM14</t>
  </si>
  <si>
    <t>07.11.2006</t>
  </si>
  <si>
    <t>14.11.2006</t>
  </si>
  <si>
    <t>17.01.2017</t>
  </si>
  <si>
    <t>04.12.2006</t>
  </si>
  <si>
    <t>11.12.2006</t>
  </si>
  <si>
    <t>23.01.2007</t>
  </si>
  <si>
    <t>30.01.2007</t>
  </si>
  <si>
    <t>US105756BN96</t>
  </si>
  <si>
    <t>07.02.2007</t>
  </si>
  <si>
    <t>14.02.2007</t>
  </si>
  <si>
    <t>10.01.2028</t>
  </si>
  <si>
    <t>21 anos</t>
  </si>
  <si>
    <t>20.03.2007</t>
  </si>
  <si>
    <t>27.03.2007</t>
  </si>
  <si>
    <t>03.04.2007</t>
  </si>
  <si>
    <t>11.04.2007</t>
  </si>
  <si>
    <t>10.05.2007</t>
  </si>
  <si>
    <t>17.05.2007</t>
  </si>
  <si>
    <t>19.06.2007</t>
  </si>
  <si>
    <t>26.06.2007</t>
  </si>
  <si>
    <t>Credit Suisse Securities (USA) LLC</t>
  </si>
  <si>
    <t>07.05.2008</t>
  </si>
  <si>
    <t>14.05.2008</t>
  </si>
  <si>
    <t>US105756BQ28</t>
  </si>
  <si>
    <t>06.01.2009</t>
  </si>
  <si>
    <t>13.01.2009</t>
  </si>
  <si>
    <t>15.01.2019</t>
  </si>
  <si>
    <t>07.05.2009</t>
  </si>
  <si>
    <t>14.05.2009</t>
  </si>
  <si>
    <t>29.07.2009</t>
  </si>
  <si>
    <t>05.08.2009</t>
  </si>
  <si>
    <t>US105756BR01</t>
  </si>
  <si>
    <t>30.09.2009</t>
  </si>
  <si>
    <t>07.10.2009</t>
  </si>
  <si>
    <t>07.01.2041</t>
  </si>
  <si>
    <t>15.12.2009</t>
  </si>
  <si>
    <t>22.12.2009</t>
  </si>
  <si>
    <t>US105756BS83</t>
  </si>
  <si>
    <t>15.04.2010</t>
  </si>
  <si>
    <t>22.04.2010</t>
  </si>
  <si>
    <t>22.01.2021</t>
  </si>
  <si>
    <t>27.07.2010</t>
  </si>
  <si>
    <t>03.08.2010</t>
  </si>
  <si>
    <t>Deutsche Bank Securities</t>
  </si>
  <si>
    <t>BofA Merrill Lynch</t>
  </si>
  <si>
    <t>14.09.2010</t>
  </si>
  <si>
    <t>21.09.2010</t>
  </si>
  <si>
    <t xml:space="preserve">HSBC Securities (USA) Inc. </t>
  </si>
  <si>
    <t>Itaú USA Securities Inc.</t>
  </si>
  <si>
    <t>20.10.2010</t>
  </si>
  <si>
    <t>27.10.2010</t>
  </si>
  <si>
    <t>17 anos</t>
  </si>
  <si>
    <t>07.07.2011</t>
  </si>
  <si>
    <t>14.07.2011</t>
  </si>
  <si>
    <t xml:space="preserve">Goldman Sachs &amp; Co </t>
  </si>
  <si>
    <t>Santander Investment Securities Inc.</t>
  </si>
  <si>
    <t>04.11.2011</t>
  </si>
  <si>
    <t>10.11.2011</t>
  </si>
  <si>
    <t>03.01.2012</t>
  </si>
  <si>
    <t>06.01.2012</t>
  </si>
  <si>
    <t>BNP Paribas Securities Corp.</t>
  </si>
  <si>
    <t>Itau BBA USA Securities, Inc.</t>
  </si>
  <si>
    <t>US105756BT66</t>
  </si>
  <si>
    <t>17.04.2012</t>
  </si>
  <si>
    <t>27.04.2012</t>
  </si>
  <si>
    <t>05.01.2024</t>
  </si>
  <si>
    <t>12 anos</t>
  </si>
  <si>
    <t>US105756BU30</t>
  </si>
  <si>
    <t>05.09.2012</t>
  </si>
  <si>
    <t>12.09.2012</t>
  </si>
  <si>
    <t>05.01.2023</t>
  </si>
  <si>
    <t>BTG Pactual S.A. - Cayman Branch</t>
  </si>
  <si>
    <t>09.05.2013</t>
  </si>
  <si>
    <t>16.05.2013</t>
  </si>
  <si>
    <t>US105756BV13</t>
  </si>
  <si>
    <t>23.10.2013</t>
  </si>
  <si>
    <t>01.11.2013</t>
  </si>
  <si>
    <t>07.01.2025</t>
  </si>
  <si>
    <t>11 anos</t>
  </si>
  <si>
    <t>Bradesco BBI</t>
  </si>
  <si>
    <t>Global Euro 2021</t>
  </si>
  <si>
    <t>XS1047674947</t>
  </si>
  <si>
    <t>27.03.2014</t>
  </si>
  <si>
    <t>03.04.2014</t>
  </si>
  <si>
    <t>01.04.2021</t>
  </si>
  <si>
    <t>BB Securities Ltd.</t>
  </si>
  <si>
    <t>165 bps acima do</t>
  </si>
  <si>
    <t>J.P. Morgan Securities plc</t>
  </si>
  <si>
    <t>MidSwap de 7 anos</t>
  </si>
  <si>
    <t>Banco Santander S.A.</t>
  </si>
  <si>
    <t>US105756BW95</t>
  </si>
  <si>
    <t>23.07.2014</t>
  </si>
  <si>
    <t>01.08.2014</t>
  </si>
  <si>
    <t>27.01.2045</t>
  </si>
  <si>
    <t>Deustche Bank Securities Inc.</t>
  </si>
  <si>
    <t>Itaú BBA USA Securities Inc.</t>
  </si>
  <si>
    <t>Banco BTG Pactual S.A. - Cayman Branch</t>
  </si>
  <si>
    <t>03.09.2014</t>
  </si>
  <si>
    <t>10.09.2014</t>
  </si>
  <si>
    <t>US105756BX78</t>
  </si>
  <si>
    <t>10.03.2016</t>
  </si>
  <si>
    <t>17.03.2016</t>
  </si>
  <si>
    <t>07.04.2026</t>
  </si>
  <si>
    <t>US105756BY51</t>
  </si>
  <si>
    <t>21.07.2016</t>
  </si>
  <si>
    <t>28.07.2016</t>
  </si>
  <si>
    <t>21.02.2047</t>
  </si>
  <si>
    <t>07.03.2017</t>
  </si>
  <si>
    <t>14.03.2017</t>
  </si>
  <si>
    <t>US105756BZ27</t>
  </si>
  <si>
    <t>03.10.2017</t>
  </si>
  <si>
    <t>13.10.2017</t>
  </si>
  <si>
    <t>13.01.2028</t>
  </si>
  <si>
    <t>Deutsche Bank Securities Inc</t>
  </si>
  <si>
    <t>Itau BBA USA Securities Inc</t>
  </si>
  <si>
    <t>Santander Investment Securities Inc</t>
  </si>
  <si>
    <t>18.01.2018</t>
  </si>
  <si>
    <t>23,01,2018</t>
  </si>
  <si>
    <t>US105756CA66</t>
  </si>
  <si>
    <t>21.03.2019</t>
  </si>
  <si>
    <t>28.03.2019</t>
  </si>
  <si>
    <t>30.05.2029</t>
  </si>
  <si>
    <t>US105756CB40</t>
  </si>
  <si>
    <t>04.11.2019</t>
  </si>
  <si>
    <t>14.11.2019</t>
  </si>
  <si>
    <t>14.01.2050</t>
  </si>
  <si>
    <t>US105756CD06</t>
  </si>
  <si>
    <t>03.06.2020</t>
  </si>
  <si>
    <t>10.06.2020</t>
  </si>
  <si>
    <t>06.06.2025</t>
  </si>
  <si>
    <t>BofA Securities</t>
  </si>
  <si>
    <t>Itau BBA</t>
  </si>
  <si>
    <t>J.P. Morgan</t>
  </si>
  <si>
    <t>US105756CC23</t>
  </si>
  <si>
    <t>12.06.2030</t>
  </si>
  <si>
    <t>02.12.2020</t>
  </si>
  <si>
    <t>08.12.2020</t>
  </si>
  <si>
    <t>Citibank</t>
  </si>
  <si>
    <t>Santander</t>
  </si>
  <si>
    <t>Scotia Bank</t>
  </si>
  <si>
    <t>US105756CE88</t>
  </si>
  <si>
    <t>29.06.2021</t>
  </si>
  <si>
    <t>07.07.2021</t>
  </si>
  <si>
    <t>12.09.2031</t>
  </si>
  <si>
    <t>10 Anos</t>
  </si>
  <si>
    <t>sim</t>
  </si>
  <si>
    <t>US105756CF53</t>
  </si>
  <si>
    <t>05.04.2023</t>
  </si>
  <si>
    <t>13.04.2023</t>
  </si>
  <si>
    <t>20.10.2033</t>
  </si>
  <si>
    <t>OBSERVAÇÕES:</t>
  </si>
  <si>
    <t>O pagamento do principal ocorre integralmente na data do vencimento, com exceção do A-Bond 2018.</t>
  </si>
  <si>
    <t>A fonte em cor azul denota os títulos emitidos antes da vigência da Resolução SF nº 20/2004.</t>
  </si>
  <si>
    <r>
      <t xml:space="preserve">1 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Preço da emissão considerando preço sujo.</t>
    </r>
  </si>
  <si>
    <t>2 O valor em dólares apresentado para o Euro 2012 na Coluna J foi calculado utilizando-se a taxa PTAX de 24.09.2004: 1 EURO = US$ 1,2284.</t>
  </si>
  <si>
    <t>3 O valor em dólares apresentado para o Euro 2012 (Reabertura) na Coluna J foi calculado utilizando-se a taxa PTAX de 30.09.2004: 1 EURO = US$ 1,2436.</t>
  </si>
  <si>
    <t>5 Valor em dólares estimado pela cotação de 1 Euro = US$ 1,29685, de 03.02.2005.</t>
  </si>
  <si>
    <t>6 O A-Bond com vencimento em 2018 terá seu montante de principal amortizado semestralmente em 18 parcelas iguais de US$ 250,5 milhões a partir de 15.07.2009, sendo os pagamentos de principal pagos em 15 de janeiro e 15 de julho de cada ano até seu vencimento.</t>
  </si>
  <si>
    <t>7 O valor em dólares apresentado para o Euro 2015 (Reabertura) na Coluna J foi calculado utilizando-se a taxa PTAX de 03.02.2006: 1 EURO = US$ 1,2015.</t>
  </si>
  <si>
    <t>8 A operação  refere-se  à troca privada de novos títulos Global 2034 por títulos antigos Global 2030, sem a intermediação de agentes líderes.</t>
  </si>
  <si>
    <t>9 Títulos emitidos por meio da operação de Exchange Offer, envolvendo a troca de títulos Global 2020, Global 2024, Global 2024 B, Global 2027 e Global 2030.</t>
  </si>
  <si>
    <t>10 O valor em dólares apresentado para o BRL 2022 na Coluna M foi calculado utilizando-se a taxa do dia 13.09.2006: 1 US$ = R$ 2,1524.</t>
  </si>
  <si>
    <t>11 O valor em dólares apresentado para o BRL 2022 na Coluna M foi calculado utilizando-se a taxa do dia 13.10.2006: 1 US$ = R$ 2,1614.</t>
  </si>
  <si>
    <t>12 O valor em dólares apresentado para o BRL 2022 na Coluna M foi calculado utilizando-se a taxa do dia 11.12.2006: 1 US$ = R$ 2,1672.</t>
  </si>
  <si>
    <t>13 O valor em dólares apresentado para o BRL 2028 na Coluna M foi calculado com base na taxa utilizada para liquidação no dia 14/02/2007: 1 US$ = R$ 2,09875.</t>
  </si>
  <si>
    <t>14 O valor em dólares apresentado para o BRL 2028 na Coluna M foi calculado com base na taxa utilizada para liquidação no dia 27/03/2007: 1 US$ = R$ 2,0790.</t>
  </si>
  <si>
    <t>15 O valor em dólares apresentado para o BRL 2028 na Coluna M foi calculado com base na taxa utilizada para liquidação no dia 17/05/2007: 1 US$ = R$ 2,0234.</t>
  </si>
  <si>
    <t>16 O valor em dólares apresentado para o BRL 2028 na Coluna M foi calculado com base na taxa utilizada para liquidação no dia 26/06/2007: 1 US$ = R$ 1,9060.</t>
  </si>
  <si>
    <t>17 O valor em dólares apresentado para o BRL 2028 na Coluna M foi calculado com base na taxa utilizada para liquidação no dia 20/10/2010: 1 US$ = R$ 1,6782</t>
  </si>
  <si>
    <t>18.03.2031</t>
  </si>
  <si>
    <t>13.11.2023</t>
  </si>
  <si>
    <t>20.11.2023</t>
  </si>
  <si>
    <t xml:space="preserve">  US105756CG37</t>
  </si>
  <si>
    <t>Global 2054</t>
  </si>
  <si>
    <t>US105756CJ75</t>
  </si>
  <si>
    <t>US105756CH10</t>
  </si>
  <si>
    <t>Global 2034A</t>
  </si>
  <si>
    <t>22.01.2024</t>
  </si>
  <si>
    <t>29.01.2024</t>
  </si>
  <si>
    <t>15.03.2034</t>
  </si>
  <si>
    <t>UBS</t>
  </si>
  <si>
    <t>13.05.2054</t>
  </si>
  <si>
    <r>
      <t>Global 2040 (</t>
    </r>
    <r>
      <rPr>
        <b/>
        <i/>
        <sz val="12"/>
        <color rgb="FF3366FF"/>
        <rFont val="Arial"/>
        <family val="2"/>
      </rPr>
      <t>Exchange offer</t>
    </r>
    <r>
      <rPr>
        <b/>
        <sz val="12"/>
        <color indexed="48"/>
        <rFont val="Arial"/>
        <family val="2"/>
      </rPr>
      <t>)</t>
    </r>
  </si>
  <si>
    <t>Global 2032</t>
  </si>
  <si>
    <t>US105756CK49</t>
  </si>
  <si>
    <t>Limite Res. SF 20/2004</t>
  </si>
  <si>
    <t>Volume emitido</t>
  </si>
  <si>
    <t>Limite remanescente</t>
  </si>
  <si>
    <t>Obs.</t>
  </si>
  <si>
    <t>Nota de rodapé</t>
  </si>
  <si>
    <t>2</t>
  </si>
  <si>
    <t>3</t>
  </si>
  <si>
    <t>Global BRL 2028 (Reabertura 4)</t>
  </si>
  <si>
    <t>Global BRL 2028 (Reabertura 3)</t>
  </si>
  <si>
    <t>Global BRL 2028 (Reabertura 2)</t>
  </si>
  <si>
    <t>Global BRL 2028 (Reabertura)</t>
  </si>
  <si>
    <t>Global BRL 2028</t>
  </si>
  <si>
    <t>Global BRL 2022 (Reabertura 2)</t>
  </si>
  <si>
    <t>Global BRL 2022 (Reabertura)</t>
  </si>
  <si>
    <t>Global BRL 2022</t>
  </si>
  <si>
    <r>
      <t>Global 2037 (</t>
    </r>
    <r>
      <rPr>
        <b/>
        <i/>
        <sz val="12"/>
        <rFont val="Arial"/>
        <family val="2"/>
      </rPr>
      <t>Exchange Offer</t>
    </r>
    <r>
      <rPr>
        <b/>
        <sz val="12"/>
        <rFont val="Arial"/>
        <family val="2"/>
      </rPr>
      <t>)</t>
    </r>
  </si>
  <si>
    <t>Global 2034 (Troca Global 2030)</t>
  </si>
  <si>
    <t>Euro 2012 (Reabertura)</t>
  </si>
  <si>
    <t>Euro 2012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</si>
  <si>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</si>
  <si>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</si>
  <si>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</si>
  <si>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</si>
  <si>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</si>
  <si>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</si>
  <si>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</si>
  <si>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</si>
  <si>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</si>
  <si>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</si>
  <si>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</si>
  <si>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Euro 2015</t>
  </si>
  <si>
    <r>
      <t>A-Bond 2018  (</t>
    </r>
    <r>
      <rPr>
        <b/>
        <i/>
        <sz val="12"/>
        <rFont val="Arial"/>
        <family val="2"/>
      </rPr>
      <t>Exchange offer</t>
    </r>
    <r>
      <rPr>
        <b/>
        <sz val="12"/>
        <rFont val="Arial"/>
        <family val="2"/>
      </rPr>
      <t>)</t>
    </r>
  </si>
  <si>
    <t>Euro 2015 (Reabertura)</t>
  </si>
  <si>
    <t xml:space="preserve"> Global 2011 1a. Tranche</t>
  </si>
  <si>
    <t>Global 20311 2a. Tranche</t>
  </si>
  <si>
    <r>
      <t>Global 2030 1</t>
    </r>
    <r>
      <rPr>
        <b/>
        <vertAlign val="superscript"/>
        <sz val="12"/>
        <color indexed="48"/>
        <rFont val="Arial"/>
        <family val="2"/>
      </rPr>
      <t>a</t>
    </r>
    <r>
      <rPr>
        <b/>
        <sz val="12"/>
        <color indexed="48"/>
        <rFont val="Arial"/>
        <family val="2"/>
      </rPr>
      <t xml:space="preserve"> Tranche</t>
    </r>
  </si>
  <si>
    <t>Global 2030 2a Tranche</t>
  </si>
  <si>
    <t>4 A Resolução do Senado Federal nº 20, de 16.11.2004, revogou as Resoluções SF nº 57, de 1995, e nº 69, de 1996, e estabeleceu novo limite para as emissões de títulos no mercado internacional: incialmente de US$ 75 bilhões e alterada para US$100 bilhões pela Resolução do Senado Federal nº 7 de 20/05/2024.</t>
  </si>
  <si>
    <t>20.06.2024</t>
  </si>
  <si>
    <t>22.01.2032</t>
  </si>
  <si>
    <t>27.06.2024</t>
  </si>
  <si>
    <t>Global 2035</t>
  </si>
  <si>
    <t>US105756CL22</t>
  </si>
  <si>
    <t>Pricing</t>
  </si>
  <si>
    <t>18.02.2025</t>
  </si>
  <si>
    <t>25.02.2025</t>
  </si>
  <si>
    <t>15.03.2035</t>
  </si>
  <si>
    <t>Global 2035 (reabertura)</t>
  </si>
  <si>
    <t>Global 2030B</t>
  </si>
  <si>
    <t>04.06.2025</t>
  </si>
  <si>
    <t>11.06.2025</t>
  </si>
  <si>
    <t>06.11.2030</t>
  </si>
  <si>
    <t>US105756CM05</t>
  </si>
  <si>
    <t>Global 2030B (reabertura)</t>
  </si>
  <si>
    <t>Global 2056</t>
  </si>
  <si>
    <t>02.09.2025</t>
  </si>
  <si>
    <t>11.09.2025</t>
  </si>
  <si>
    <t>12.01.2056</t>
  </si>
  <si>
    <t>US105756CN87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</si>
</sst>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0"/>
    <numFmt numFmtId="165" formatCode="#,##0.000"/>
    <numFmt numFmtId="166" formatCode="0.000%"/>
    <numFmt numFmtId="167" formatCode="m/d"/>
    <numFmt numFmtId="168" formatCode="\$#,##0.00\ ;\(\$#,##0.00\)"/>
    <numFmt numFmtId="169" formatCode="dd/mm/yy"/>
    <numFmt numFmtId="170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i/>
      <sz val="14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i/>
      <sz val="10"/>
      <name val="Arial"/>
      <family val="2"/>
    </font>
    <font>
      <b/>
      <sz val="12"/>
      <color indexed="48"/>
      <name val="Arial"/>
      <family val="2"/>
    </font>
    <font>
      <sz val="12"/>
      <color indexed="48"/>
      <name val="Arial"/>
      <family val="2"/>
    </font>
    <font>
      <sz val="10"/>
      <color indexed="55"/>
      <name val="Arial"/>
      <family val="2"/>
    </font>
    <font>
      <sz val="10"/>
      <color indexed="48"/>
      <name val="Arial"/>
      <family val="2"/>
    </font>
    <font>
      <b/>
      <vertAlign val="superscript"/>
      <sz val="12"/>
      <color indexed="48"/>
      <name val="Arial"/>
      <family val="2"/>
    </font>
    <font>
      <sz val="8"/>
      <color indexed="48"/>
      <name val="Arial"/>
      <family val="2"/>
    </font>
    <font>
      <sz val="12"/>
      <color indexed="8"/>
      <name val="Arial"/>
      <family val="2"/>
    </font>
    <font>
      <b/>
      <sz val="12"/>
      <color indexed="54"/>
      <name val="Arial"/>
      <family val="2"/>
    </font>
    <font>
      <vertAlign val="superscript"/>
      <sz val="10"/>
      <name val="Arial"/>
      <family val="2"/>
    </font>
    <font>
      <b/>
      <i/>
      <sz val="12"/>
      <color rgb="FF3366FF"/>
      <name val="Arial"/>
      <family val="2"/>
    </font>
    <font>
      <u/>
      <sz val="11"/>
      <color theme="10"/>
      <name val="Calibri"/>
      <family val="2"/>
      <scheme val="minor"/>
    </font>
    <font>
      <b/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306">
    <xf numFmtId="0" fontId="0" fillId="0" borderId="0" xfId="0"/>
    <xf numFmtId="0" fontId="2" fillId="0" borderId="0" xfId="2"/>
    <xf numFmtId="0" fontId="3" fillId="0" borderId="0" xfId="2" applyFont="1"/>
    <xf numFmtId="3" fontId="2" fillId="0" borderId="0" xfId="2" applyNumberFormat="1"/>
    <xf numFmtId="0" fontId="3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7" fillId="2" borderId="4" xfId="2" applyFont="1" applyFill="1" applyBorder="1" applyAlignment="1">
      <alignment horizontal="center"/>
    </xf>
    <xf numFmtId="3" fontId="3" fillId="2" borderId="0" xfId="2" applyNumberFormat="1" applyFont="1" applyFill="1" applyAlignment="1">
      <alignment horizontal="center"/>
    </xf>
    <xf numFmtId="0" fontId="3" fillId="2" borderId="5" xfId="2" applyFont="1" applyFill="1" applyBorder="1" applyAlignment="1">
      <alignment horizontal="center"/>
    </xf>
    <xf numFmtId="0" fontId="8" fillId="2" borderId="5" xfId="2" applyFont="1" applyFill="1" applyBorder="1" applyAlignment="1">
      <alignment horizontal="center"/>
    </xf>
    <xf numFmtId="3" fontId="3" fillId="2" borderId="5" xfId="2" applyNumberFormat="1" applyFont="1" applyFill="1" applyBorder="1" applyAlignment="1">
      <alignment horizontal="center"/>
    </xf>
    <xf numFmtId="0" fontId="9" fillId="2" borderId="5" xfId="2" applyFont="1" applyFill="1" applyBorder="1" applyAlignment="1">
      <alignment horizontal="center"/>
    </xf>
    <xf numFmtId="0" fontId="3" fillId="2" borderId="6" xfId="2" applyFont="1" applyFill="1" applyBorder="1" applyAlignment="1">
      <alignment horizontal="center"/>
    </xf>
    <xf numFmtId="0" fontId="6" fillId="2" borderId="6" xfId="2" applyFont="1" applyFill="1" applyBorder="1" applyAlignment="1">
      <alignment horizontal="center"/>
    </xf>
    <xf numFmtId="0" fontId="11" fillId="2" borderId="6" xfId="2" applyFont="1" applyFill="1" applyBorder="1" applyAlignment="1">
      <alignment horizontal="center"/>
    </xf>
    <xf numFmtId="3" fontId="6" fillId="2" borderId="6" xfId="2" applyNumberFormat="1" applyFont="1" applyFill="1" applyBorder="1" applyAlignment="1">
      <alignment horizontal="center"/>
    </xf>
    <xf numFmtId="0" fontId="14" fillId="0" borderId="0" xfId="2" applyFont="1"/>
    <xf numFmtId="0" fontId="12" fillId="0" borderId="1" xfId="2" applyFont="1" applyBorder="1" applyAlignment="1">
      <alignment horizontal="right"/>
    </xf>
    <xf numFmtId="0" fontId="13" fillId="0" borderId="0" xfId="2" applyFont="1" applyAlignment="1">
      <alignment horizontal="center"/>
    </xf>
    <xf numFmtId="3" fontId="13" fillId="0" borderId="0" xfId="2" applyNumberFormat="1" applyFont="1" applyAlignment="1">
      <alignment horizontal="right"/>
    </xf>
    <xf numFmtId="0" fontId="13" fillId="0" borderId="1" xfId="2" applyFont="1" applyBorder="1" applyAlignment="1">
      <alignment horizontal="center"/>
    </xf>
    <xf numFmtId="0" fontId="12" fillId="0" borderId="0" xfId="2" applyFont="1" applyAlignment="1">
      <alignment horizontal="right" vertical="center"/>
    </xf>
    <xf numFmtId="0" fontId="12" fillId="0" borderId="0" xfId="2" applyFont="1" applyAlignment="1">
      <alignment horizontal="left"/>
    </xf>
    <xf numFmtId="0" fontId="15" fillId="0" borderId="0" xfId="2" applyFont="1"/>
    <xf numFmtId="0" fontId="13" fillId="0" borderId="3" xfId="2" applyFont="1" applyBorder="1" applyAlignment="1">
      <alignment horizontal="center"/>
    </xf>
    <xf numFmtId="3" fontId="13" fillId="0" borderId="3" xfId="2" applyNumberFormat="1" applyFont="1" applyBorder="1" applyAlignment="1">
      <alignment horizontal="right"/>
    </xf>
    <xf numFmtId="4" fontId="13" fillId="0" borderId="3" xfId="2" applyNumberFormat="1" applyFont="1" applyBorder="1" applyAlignment="1">
      <alignment horizontal="right"/>
    </xf>
    <xf numFmtId="0" fontId="12" fillId="0" borderId="1" xfId="2" applyFont="1" applyBorder="1" applyAlignment="1">
      <alignment horizontal="left"/>
    </xf>
    <xf numFmtId="165" fontId="13" fillId="0" borderId="1" xfId="2" applyNumberFormat="1" applyFont="1" applyBorder="1" applyAlignment="1">
      <alignment horizontal="center"/>
    </xf>
    <xf numFmtId="0" fontId="13" fillId="0" borderId="1" xfId="2" applyFont="1" applyBorder="1" applyAlignment="1">
      <alignment horizontal="right"/>
    </xf>
    <xf numFmtId="0" fontId="12" fillId="0" borderId="3" xfId="2" applyFont="1" applyBorder="1" applyAlignment="1">
      <alignment horizontal="center"/>
    </xf>
    <xf numFmtId="14" fontId="13" fillId="0" borderId="3" xfId="2" applyNumberFormat="1" applyFont="1" applyBorder="1" applyAlignment="1">
      <alignment horizontal="center"/>
    </xf>
    <xf numFmtId="165" fontId="13" fillId="0" borderId="3" xfId="2" applyNumberFormat="1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8" fillId="0" borderId="3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2" fillId="0" borderId="0" xfId="2" applyAlignment="1">
      <alignment horizontal="right" vertical="center"/>
    </xf>
    <xf numFmtId="0" fontId="8" fillId="0" borderId="0" xfId="2" applyFont="1"/>
    <xf numFmtId="0" fontId="2" fillId="0" borderId="1" xfId="2" applyBorder="1" applyAlignment="1">
      <alignment horizontal="left" vertical="center"/>
    </xf>
    <xf numFmtId="0" fontId="3" fillId="0" borderId="0" xfId="2" applyFont="1" applyAlignment="1">
      <alignment vertical="center"/>
    </xf>
    <xf numFmtId="0" fontId="3" fillId="3" borderId="0" xfId="2" applyFont="1" applyFill="1" applyAlignment="1">
      <alignment horizontal="left"/>
    </xf>
    <xf numFmtId="3" fontId="19" fillId="3" borderId="0" xfId="2" applyNumberFormat="1" applyFont="1" applyFill="1"/>
    <xf numFmtId="164" fontId="2" fillId="0" borderId="0" xfId="2" applyNumberFormat="1"/>
    <xf numFmtId="0" fontId="8" fillId="0" borderId="0" xfId="2" applyFont="1" applyAlignment="1">
      <alignment horizontal="left"/>
    </xf>
    <xf numFmtId="22" fontId="2" fillId="0" borderId="0" xfId="2" applyNumberFormat="1"/>
    <xf numFmtId="0" fontId="2" fillId="0" borderId="0" xfId="2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2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3" fillId="2" borderId="4" xfId="2" applyFont="1" applyFill="1" applyBorder="1" applyAlignment="1">
      <alignment horizontal="center"/>
    </xf>
    <xf numFmtId="0" fontId="3" fillId="2" borderId="0" xfId="2" applyFont="1" applyFill="1" applyAlignment="1">
      <alignment horizontal="center"/>
    </xf>
    <xf numFmtId="0" fontId="6" fillId="2" borderId="0" xfId="2" applyFont="1" applyFill="1" applyAlignment="1">
      <alignment horizontal="center"/>
    </xf>
    <xf numFmtId="3" fontId="6" fillId="2" borderId="0" xfId="2" applyNumberFormat="1" applyFont="1" applyFill="1" applyAlignment="1">
      <alignment horizontal="center"/>
    </xf>
    <xf numFmtId="0" fontId="15" fillId="0" borderId="0" xfId="2" applyFont="1" applyAlignment="1">
      <alignment horizontal="right" vertical="center"/>
    </xf>
    <xf numFmtId="3" fontId="13" fillId="0" borderId="1" xfId="2" applyNumberFormat="1" applyFont="1" applyBorder="1" applyAlignment="1">
      <alignment horizontal="right"/>
    </xf>
    <xf numFmtId="0" fontId="13" fillId="0" borderId="3" xfId="2" applyFont="1" applyBorder="1" applyAlignment="1">
      <alignment horizontal="right"/>
    </xf>
    <xf numFmtId="0" fontId="13" fillId="0" borderId="3" xfId="2" applyFont="1" applyBorder="1" applyAlignment="1">
      <alignment horizontal="right" vertical="center"/>
    </xf>
    <xf numFmtId="0" fontId="13" fillId="0" borderId="0" xfId="2" applyFont="1" applyAlignment="1">
      <alignment horizontal="right" vertical="center"/>
    </xf>
    <xf numFmtId="0" fontId="2" fillId="0" borderId="3" xfId="2" applyBorder="1" applyAlignment="1">
      <alignment horizontal="center" vertical="center"/>
    </xf>
    <xf numFmtId="0" fontId="2" fillId="0" borderId="3" xfId="2" applyBorder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0" fontId="2" fillId="0" borderId="0" xfId="2" applyAlignment="1">
      <alignment horizontal="left" vertical="center"/>
    </xf>
    <xf numFmtId="0" fontId="2" fillId="0" borderId="3" xfId="2" applyBorder="1" applyAlignment="1">
      <alignment horizontal="left" vertical="center"/>
    </xf>
    <xf numFmtId="0" fontId="2" fillId="0" borderId="1" xfId="2" applyBorder="1" applyAlignment="1">
      <alignment horizontal="center" vertical="center"/>
    </xf>
    <xf numFmtId="39" fontId="13" fillId="0" borderId="0" xfId="3" applyNumberFormat="1" applyFont="1" applyFill="1" applyBorder="1" applyAlignment="1">
      <alignment horizontal="center" vertical="center"/>
    </xf>
    <xf numFmtId="3" fontId="3" fillId="3" borderId="9" xfId="2" applyNumberFormat="1" applyFont="1" applyFill="1" applyBorder="1" applyAlignment="1">
      <alignment horizontal="left"/>
    </xf>
    <xf numFmtId="0" fontId="2" fillId="0" borderId="1" xfId="2" applyBorder="1"/>
    <xf numFmtId="3" fontId="3" fillId="3" borderId="1" xfId="2" applyNumberFormat="1" applyFont="1" applyFill="1" applyBorder="1" applyAlignment="1">
      <alignment horizontal="right"/>
    </xf>
    <xf numFmtId="3" fontId="23" fillId="3" borderId="10" xfId="4" applyNumberFormat="1" applyFont="1" applyFill="1" applyBorder="1" applyAlignment="1">
      <alignment horizontal="right"/>
    </xf>
    <xf numFmtId="3" fontId="19" fillId="3" borderId="3" xfId="2" applyNumberFormat="1" applyFont="1" applyFill="1" applyBorder="1"/>
    <xf numFmtId="3" fontId="3" fillId="3" borderId="3" xfId="2" applyNumberFormat="1" applyFont="1" applyFill="1" applyBorder="1" applyAlignment="1">
      <alignment horizontal="right"/>
    </xf>
    <xf numFmtId="3" fontId="3" fillId="3" borderId="11" xfId="2" applyNumberFormat="1" applyFont="1" applyFill="1" applyBorder="1" applyAlignment="1">
      <alignment horizontal="right"/>
    </xf>
    <xf numFmtId="3" fontId="13" fillId="0" borderId="1" xfId="2" applyNumberFormat="1" applyFont="1" applyBorder="1" applyAlignment="1">
      <alignment horizontal="right" vertical="center"/>
    </xf>
    <xf numFmtId="3" fontId="13" fillId="0" borderId="0" xfId="2" applyNumberFormat="1" applyFont="1" applyAlignment="1">
      <alignment horizontal="right" vertical="center"/>
    </xf>
    <xf numFmtId="165" fontId="13" fillId="0" borderId="1" xfId="2" applyNumberFormat="1" applyFont="1" applyBorder="1" applyAlignment="1">
      <alignment horizontal="center" vertical="center"/>
    </xf>
    <xf numFmtId="165" fontId="13" fillId="0" borderId="0" xfId="2" applyNumberFormat="1" applyFont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2" fillId="0" borderId="7" xfId="2" applyFont="1" applyBorder="1" applyAlignment="1">
      <alignment horizontal="left" vertical="center"/>
    </xf>
    <xf numFmtId="0" fontId="13" fillId="0" borderId="2" xfId="2" applyFont="1" applyBorder="1" applyAlignment="1">
      <alignment horizontal="left" vertical="center"/>
    </xf>
    <xf numFmtId="0" fontId="13" fillId="0" borderId="7" xfId="2" applyFont="1" applyBorder="1" applyAlignment="1">
      <alignment horizontal="center" vertical="center"/>
    </xf>
    <xf numFmtId="165" fontId="13" fillId="0" borderId="7" xfId="2" applyNumberFormat="1" applyFont="1" applyBorder="1" applyAlignment="1">
      <alignment horizontal="center" vertical="center"/>
    </xf>
    <xf numFmtId="3" fontId="13" fillId="0" borderId="7" xfId="2" applyNumberFormat="1" applyFont="1" applyBorder="1" applyAlignment="1">
      <alignment horizontal="right" vertical="center"/>
    </xf>
    <xf numFmtId="0" fontId="13" fillId="0" borderId="7" xfId="2" applyFont="1" applyBorder="1" applyAlignment="1">
      <alignment horizontal="right" vertical="center"/>
    </xf>
    <xf numFmtId="0" fontId="12" fillId="0" borderId="2" xfId="2" applyFont="1" applyBorder="1" applyAlignment="1">
      <alignment horizontal="left" vertical="center"/>
    </xf>
    <xf numFmtId="0" fontId="13" fillId="0" borderId="2" xfId="2" applyFont="1" applyBorder="1" applyAlignment="1">
      <alignment horizontal="center" vertical="center"/>
    </xf>
    <xf numFmtId="165" fontId="13" fillId="0" borderId="2" xfId="2" applyNumberFormat="1" applyFont="1" applyBorder="1" applyAlignment="1">
      <alignment horizontal="center" vertical="center"/>
    </xf>
    <xf numFmtId="3" fontId="13" fillId="0" borderId="2" xfId="2" applyNumberFormat="1" applyFont="1" applyBorder="1" applyAlignment="1">
      <alignment horizontal="right" vertical="center"/>
    </xf>
    <xf numFmtId="0" fontId="13" fillId="0" borderId="2" xfId="2" applyFont="1" applyBorder="1" applyAlignment="1">
      <alignment horizontal="right" vertical="center"/>
    </xf>
    <xf numFmtId="0" fontId="12" fillId="0" borderId="1" xfId="2" applyFont="1" applyBorder="1" applyAlignment="1">
      <alignment horizontal="left" vertical="center"/>
    </xf>
    <xf numFmtId="0" fontId="13" fillId="0" borderId="1" xfId="2" applyFont="1" applyBorder="1" applyAlignment="1">
      <alignment horizontal="right" vertical="center"/>
    </xf>
    <xf numFmtId="165" fontId="13" fillId="0" borderId="3" xfId="2" applyNumberFormat="1" applyFont="1" applyBorder="1" applyAlignment="1">
      <alignment horizontal="center" vertical="center"/>
    </xf>
    <xf numFmtId="3" fontId="13" fillId="0" borderId="3" xfId="2" applyNumberFormat="1" applyFont="1" applyBorder="1" applyAlignment="1">
      <alignment horizontal="right" vertical="center"/>
    </xf>
    <xf numFmtId="4" fontId="13" fillId="0" borderId="3" xfId="2" applyNumberFormat="1" applyFont="1" applyBorder="1" applyAlignment="1">
      <alignment horizontal="right" vertical="center"/>
    </xf>
    <xf numFmtId="0" fontId="12" fillId="0" borderId="0" xfId="2" applyFont="1"/>
    <xf numFmtId="0" fontId="12" fillId="0" borderId="0" xfId="2" applyFont="1" applyAlignment="1">
      <alignment horizontal="left" indent="2"/>
    </xf>
    <xf numFmtId="0" fontId="12" fillId="0" borderId="3" xfId="2" applyFont="1" applyBorder="1" applyAlignment="1">
      <alignment horizontal="left" indent="2"/>
    </xf>
    <xf numFmtId="167" fontId="13" fillId="0" borderId="2" xfId="2" applyNumberFormat="1" applyFont="1" applyBorder="1" applyAlignment="1">
      <alignment horizontal="center" vertical="center"/>
    </xf>
    <xf numFmtId="0" fontId="12" fillId="0" borderId="0" xfId="2" applyFont="1" applyAlignment="1">
      <alignment horizontal="right"/>
    </xf>
    <xf numFmtId="164" fontId="13" fillId="0" borderId="1" xfId="2" applyNumberFormat="1" applyFont="1" applyBorder="1" applyAlignment="1">
      <alignment horizontal="center" vertical="center"/>
    </xf>
    <xf numFmtId="10" fontId="13" fillId="0" borderId="1" xfId="2" applyNumberFormat="1" applyFont="1" applyBorder="1" applyAlignment="1">
      <alignment horizontal="center" vertical="center"/>
    </xf>
    <xf numFmtId="164" fontId="13" fillId="0" borderId="0" xfId="2" applyNumberFormat="1" applyFont="1" applyAlignment="1">
      <alignment horizontal="center" vertical="center"/>
    </xf>
    <xf numFmtId="0" fontId="12" fillId="0" borderId="0" xfId="2" applyFont="1" applyAlignment="1">
      <alignment horizontal="left" vertical="center"/>
    </xf>
    <xf numFmtId="0" fontId="15" fillId="0" borderId="1" xfId="2" applyFont="1" applyBorder="1" applyAlignment="1">
      <alignment horizontal="right" vertical="center"/>
    </xf>
    <xf numFmtId="3" fontId="15" fillId="0" borderId="3" xfId="2" applyNumberFormat="1" applyFont="1" applyBorder="1" applyAlignment="1">
      <alignment horizontal="right"/>
    </xf>
    <xf numFmtId="0" fontId="13" fillId="0" borderId="1" xfId="2" applyFont="1" applyBorder="1"/>
    <xf numFmtId="0" fontId="12" fillId="0" borderId="1" xfId="2" applyFont="1" applyBorder="1"/>
    <xf numFmtId="0" fontId="13" fillId="0" borderId="1" xfId="2" applyFont="1" applyBorder="1" applyAlignment="1">
      <alignment vertical="center"/>
    </xf>
    <xf numFmtId="10" fontId="13" fillId="0" borderId="1" xfId="2" applyNumberFormat="1" applyFont="1" applyBorder="1" applyAlignment="1">
      <alignment vertical="center"/>
    </xf>
    <xf numFmtId="0" fontId="13" fillId="0" borderId="0" xfId="2" applyFont="1" applyAlignment="1">
      <alignment vertical="center"/>
    </xf>
    <xf numFmtId="10" fontId="13" fillId="0" borderId="0" xfId="2" applyNumberFormat="1" applyFont="1" applyAlignment="1">
      <alignment vertical="center"/>
    </xf>
    <xf numFmtId="0" fontId="13" fillId="0" borderId="3" xfId="2" applyFont="1" applyBorder="1" applyAlignment="1">
      <alignment vertical="center"/>
    </xf>
    <xf numFmtId="10" fontId="13" fillId="0" borderId="3" xfId="2" applyNumberFormat="1" applyFont="1" applyBorder="1" applyAlignment="1">
      <alignment vertical="center"/>
    </xf>
    <xf numFmtId="10" fontId="13" fillId="0" borderId="0" xfId="2" applyNumberFormat="1" applyFont="1" applyAlignment="1">
      <alignment horizontal="center" vertical="center"/>
    </xf>
    <xf numFmtId="164" fontId="13" fillId="0" borderId="3" xfId="2" applyNumberFormat="1" applyFont="1" applyBorder="1" applyAlignment="1">
      <alignment horizontal="center" vertical="center"/>
    </xf>
    <xf numFmtId="10" fontId="13" fillId="0" borderId="3" xfId="2" applyNumberFormat="1" applyFont="1" applyBorder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3" fontId="15" fillId="0" borderId="0" xfId="2" applyNumberFormat="1" applyFont="1" applyAlignment="1">
      <alignment horizontal="right"/>
    </xf>
    <xf numFmtId="164" fontId="13" fillId="0" borderId="0" xfId="2" applyNumberFormat="1" applyFont="1" applyAlignment="1">
      <alignment horizontal="center"/>
    </xf>
    <xf numFmtId="3" fontId="13" fillId="0" borderId="0" xfId="2" applyNumberFormat="1" applyFont="1" applyAlignment="1">
      <alignment horizontal="center" vertical="center"/>
    </xf>
    <xf numFmtId="4" fontId="3" fillId="3" borderId="8" xfId="2" applyNumberFormat="1" applyFont="1" applyFill="1" applyBorder="1" applyAlignment="1">
      <alignment horizontal="center"/>
    </xf>
    <xf numFmtId="0" fontId="3" fillId="0" borderId="1" xfId="2" applyFont="1" applyBorder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3" fillId="0" borderId="3" xfId="2" applyFont="1" applyBorder="1" applyAlignment="1">
      <alignment horizontal="left" vertical="center"/>
    </xf>
    <xf numFmtId="0" fontId="8" fillId="0" borderId="1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165" fontId="8" fillId="0" borderId="3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70" fontId="8" fillId="0" borderId="1" xfId="0" applyNumberFormat="1" applyFont="1" applyBorder="1" applyAlignment="1">
      <alignment horizontal="center" vertical="center"/>
    </xf>
    <xf numFmtId="170" fontId="8" fillId="0" borderId="0" xfId="0" applyNumberFormat="1" applyFont="1" applyAlignment="1">
      <alignment horizontal="center" vertical="center"/>
    </xf>
    <xf numFmtId="170" fontId="8" fillId="0" borderId="3" xfId="0" applyNumberFormat="1" applyFont="1" applyBorder="1" applyAlignment="1">
      <alignment horizontal="center" vertical="center"/>
    </xf>
    <xf numFmtId="166" fontId="8" fillId="0" borderId="1" xfId="1" applyNumberFormat="1" applyFont="1" applyFill="1" applyBorder="1" applyAlignment="1">
      <alignment horizontal="center" vertical="center"/>
    </xf>
    <xf numFmtId="166" fontId="8" fillId="0" borderId="0" xfId="1" applyNumberFormat="1" applyFont="1" applyFill="1" applyBorder="1" applyAlignment="1">
      <alignment horizontal="center" vertical="center"/>
    </xf>
    <xf numFmtId="166" fontId="8" fillId="0" borderId="3" xfId="1" applyNumberFormat="1" applyFont="1" applyFill="1" applyBorder="1" applyAlignment="1">
      <alignment horizontal="center" vertical="center"/>
    </xf>
    <xf numFmtId="3" fontId="8" fillId="0" borderId="1" xfId="0" applyNumberFormat="1" applyFont="1" applyBorder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3" fontId="8" fillId="0" borderId="3" xfId="0" applyNumberFormat="1" applyFont="1" applyBorder="1" applyAlignment="1">
      <alignment horizontal="right" vertical="center"/>
    </xf>
    <xf numFmtId="0" fontId="2" fillId="0" borderId="1" xfId="2" applyBorder="1" applyAlignment="1">
      <alignment horizontal="center" vertical="center"/>
    </xf>
    <xf numFmtId="0" fontId="2" fillId="0" borderId="0" xfId="2" applyAlignment="1">
      <alignment horizontal="center" vertical="center"/>
    </xf>
    <xf numFmtId="166" fontId="8" fillId="4" borderId="1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8" fillId="4" borderId="3" xfId="1" applyNumberFormat="1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/>
    </xf>
    <xf numFmtId="164" fontId="8" fillId="4" borderId="0" xfId="0" applyNumberFormat="1" applyFont="1" applyFill="1" applyAlignment="1">
      <alignment horizontal="center" vertical="center"/>
    </xf>
    <xf numFmtId="164" fontId="8" fillId="4" borderId="3" xfId="0" applyNumberFormat="1" applyFont="1" applyFill="1" applyBorder="1" applyAlignment="1">
      <alignment horizontal="center" vertical="center"/>
    </xf>
    <xf numFmtId="14" fontId="8" fillId="0" borderId="1" xfId="2" applyNumberFormat="1" applyFont="1" applyBorder="1" applyAlignment="1">
      <alignment horizontal="center" vertical="center"/>
    </xf>
    <xf numFmtId="14" fontId="8" fillId="0" borderId="0" xfId="2" applyNumberFormat="1" applyFont="1" applyAlignment="1">
      <alignment horizontal="center" vertical="center"/>
    </xf>
    <xf numFmtId="14" fontId="8" fillId="0" borderId="3" xfId="2" applyNumberFormat="1" applyFont="1" applyBorder="1" applyAlignment="1">
      <alignment horizontal="center" vertical="center"/>
    </xf>
    <xf numFmtId="164" fontId="8" fillId="0" borderId="1" xfId="2" applyNumberFormat="1" applyFont="1" applyBorder="1" applyAlignment="1">
      <alignment horizontal="center" vertical="center"/>
    </xf>
    <xf numFmtId="164" fontId="8" fillId="0" borderId="0" xfId="2" applyNumberFormat="1" applyFont="1" applyAlignment="1">
      <alignment horizontal="center" vertical="center"/>
    </xf>
    <xf numFmtId="164" fontId="8" fillId="0" borderId="3" xfId="2" applyNumberFormat="1" applyFont="1" applyBorder="1" applyAlignment="1">
      <alignment horizontal="center" vertical="center"/>
    </xf>
    <xf numFmtId="166" fontId="8" fillId="0" borderId="1" xfId="2" applyNumberFormat="1" applyFont="1" applyBorder="1" applyAlignment="1">
      <alignment horizontal="center" vertical="center"/>
    </xf>
    <xf numFmtId="166" fontId="8" fillId="0" borderId="0" xfId="2" applyNumberFormat="1" applyFont="1" applyAlignment="1">
      <alignment horizontal="center" vertical="center"/>
    </xf>
    <xf numFmtId="166" fontId="8" fillId="0" borderId="3" xfId="2" applyNumberFormat="1" applyFont="1" applyBorder="1" applyAlignment="1">
      <alignment horizontal="center" vertical="center"/>
    </xf>
    <xf numFmtId="3" fontId="8" fillId="0" borderId="1" xfId="2" applyNumberFormat="1" applyFont="1" applyBorder="1" applyAlignment="1">
      <alignment horizontal="right" vertical="center"/>
    </xf>
    <xf numFmtId="3" fontId="8" fillId="0" borderId="0" xfId="2" applyNumberFormat="1" applyFont="1" applyAlignment="1">
      <alignment horizontal="right" vertical="center"/>
    </xf>
    <xf numFmtId="3" fontId="8" fillId="0" borderId="3" xfId="2" applyNumberFormat="1" applyFont="1" applyBorder="1" applyAlignment="1">
      <alignment horizontal="right" vertical="center"/>
    </xf>
    <xf numFmtId="166" fontId="8" fillId="0" borderId="1" xfId="0" applyNumberFormat="1" applyFont="1" applyBorder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6" fontId="8" fillId="0" borderId="3" xfId="0" applyNumberFormat="1" applyFont="1" applyBorder="1" applyAlignment="1">
      <alignment horizontal="center" vertical="center"/>
    </xf>
    <xf numFmtId="0" fontId="2" fillId="0" borderId="3" xfId="2" applyBorder="1" applyAlignment="1">
      <alignment horizontal="center" vertical="center"/>
    </xf>
    <xf numFmtId="3" fontId="8" fillId="0" borderId="1" xfId="2" applyNumberFormat="1" applyFont="1" applyBorder="1" applyAlignment="1">
      <alignment vertical="center"/>
    </xf>
    <xf numFmtId="3" fontId="8" fillId="0" borderId="0" xfId="2" applyNumberFormat="1" applyFont="1" applyAlignment="1">
      <alignment vertical="center"/>
    </xf>
    <xf numFmtId="3" fontId="8" fillId="0" borderId="3" xfId="2" applyNumberFormat="1" applyFont="1" applyBorder="1" applyAlignment="1">
      <alignment vertical="center"/>
    </xf>
    <xf numFmtId="0" fontId="3" fillId="0" borderId="1" xfId="2" applyFont="1" applyBorder="1" applyAlignment="1">
      <alignment vertical="center"/>
    </xf>
    <xf numFmtId="0" fontId="3" fillId="0" borderId="0" xfId="2" applyFont="1" applyAlignment="1">
      <alignment vertical="center"/>
    </xf>
    <xf numFmtId="0" fontId="3" fillId="0" borderId="3" xfId="2" applyFont="1" applyBorder="1" applyAlignment="1">
      <alignment vertical="center"/>
    </xf>
    <xf numFmtId="0" fontId="8" fillId="0" borderId="1" xfId="2" applyFont="1" applyBorder="1" applyAlignment="1">
      <alignment horizontal="left" vertical="center"/>
    </xf>
    <xf numFmtId="0" fontId="2" fillId="0" borderId="0" xfId="2" applyAlignment="1">
      <alignment horizontal="left" vertical="center"/>
    </xf>
    <xf numFmtId="0" fontId="2" fillId="0" borderId="3" xfId="2" applyBorder="1" applyAlignment="1">
      <alignment horizontal="left" vertical="center"/>
    </xf>
    <xf numFmtId="166" fontId="2" fillId="0" borderId="3" xfId="2" applyNumberFormat="1" applyBorder="1" applyAlignment="1">
      <alignment horizontal="center" vertical="center"/>
    </xf>
    <xf numFmtId="3" fontId="2" fillId="0" borderId="3" xfId="2" applyNumberFormat="1" applyBorder="1" applyAlignment="1">
      <alignment horizontal="right" vertical="center"/>
    </xf>
    <xf numFmtId="14" fontId="2" fillId="0" borderId="3" xfId="2" applyNumberFormat="1" applyBorder="1" applyAlignment="1">
      <alignment horizontal="center" vertical="center"/>
    </xf>
    <xf numFmtId="165" fontId="8" fillId="0" borderId="1" xfId="2" applyNumberFormat="1" applyFont="1" applyBorder="1" applyAlignment="1">
      <alignment horizontal="center" vertical="center"/>
    </xf>
    <xf numFmtId="164" fontId="2" fillId="0" borderId="3" xfId="2" applyNumberFormat="1" applyBorder="1" applyAlignment="1">
      <alignment horizontal="center" vertical="center"/>
    </xf>
    <xf numFmtId="0" fontId="18" fillId="0" borderId="1" xfId="2" applyFont="1" applyBorder="1" applyAlignment="1">
      <alignment horizontal="center" vertical="center"/>
    </xf>
    <xf numFmtId="0" fontId="18" fillId="0" borderId="3" xfId="2" applyFont="1" applyBorder="1" applyAlignment="1">
      <alignment horizontal="center" vertical="center"/>
    </xf>
    <xf numFmtId="169" fontId="8" fillId="0" borderId="1" xfId="2" applyNumberFormat="1" applyFont="1" applyBorder="1" applyAlignment="1">
      <alignment horizontal="center" vertical="center"/>
    </xf>
    <xf numFmtId="169" fontId="2" fillId="0" borderId="3" xfId="2" applyNumberFormat="1" applyBorder="1" applyAlignment="1">
      <alignment horizontal="center" vertical="center"/>
    </xf>
    <xf numFmtId="0" fontId="2" fillId="0" borderId="3" xfId="2" applyBorder="1" applyAlignment="1">
      <alignment horizontal="right" vertical="center"/>
    </xf>
    <xf numFmtId="3" fontId="13" fillId="0" borderId="1" xfId="2" applyNumberFormat="1" applyFont="1" applyBorder="1" applyAlignment="1">
      <alignment horizontal="right" vertical="center"/>
    </xf>
    <xf numFmtId="3" fontId="15" fillId="0" borderId="0" xfId="2" applyNumberFormat="1" applyFont="1" applyAlignment="1">
      <alignment horizontal="right" vertical="center"/>
    </xf>
    <xf numFmtId="3" fontId="13" fillId="0" borderId="0" xfId="2" applyNumberFormat="1" applyFont="1" applyAlignment="1">
      <alignment horizontal="right" vertical="center"/>
    </xf>
    <xf numFmtId="3" fontId="13" fillId="0" borderId="1" xfId="2" applyNumberFormat="1" applyFont="1" applyBorder="1" applyAlignment="1">
      <alignment horizontal="center" vertical="center"/>
    </xf>
    <xf numFmtId="3" fontId="13" fillId="0" borderId="0" xfId="2" applyNumberFormat="1" applyFont="1" applyAlignment="1">
      <alignment horizontal="center" vertical="center"/>
    </xf>
    <xf numFmtId="165" fontId="13" fillId="0" borderId="1" xfId="2" applyNumberFormat="1" applyFont="1" applyBorder="1" applyAlignment="1">
      <alignment horizontal="center" vertical="center"/>
    </xf>
    <xf numFmtId="165" fontId="13" fillId="0" borderId="0" xfId="2" applyNumberFormat="1" applyFont="1" applyAlignment="1">
      <alignment horizontal="center" vertical="center"/>
    </xf>
    <xf numFmtId="166" fontId="13" fillId="0" borderId="1" xfId="2" applyNumberFormat="1" applyFont="1" applyBorder="1" applyAlignment="1">
      <alignment horizontal="center" vertical="center"/>
    </xf>
    <xf numFmtId="166" fontId="13" fillId="0" borderId="0" xfId="2" applyNumberFormat="1" applyFont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2" fillId="0" borderId="1" xfId="2" applyFont="1" applyBorder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13" fillId="0" borderId="3" xfId="2" applyFont="1" applyBorder="1" applyAlignment="1">
      <alignment horizontal="center" vertical="center"/>
    </xf>
    <xf numFmtId="14" fontId="13" fillId="0" borderId="1" xfId="2" applyNumberFormat="1" applyFont="1" applyBorder="1" applyAlignment="1">
      <alignment horizontal="center" vertical="center"/>
    </xf>
    <xf numFmtId="0" fontId="15" fillId="0" borderId="3" xfId="2" applyFont="1" applyBorder="1" applyAlignment="1">
      <alignment horizontal="right" vertical="center"/>
    </xf>
    <xf numFmtId="0" fontId="12" fillId="0" borderId="3" xfId="2" applyFont="1" applyBorder="1" applyAlignment="1">
      <alignment horizontal="left" vertical="center"/>
    </xf>
    <xf numFmtId="0" fontId="15" fillId="0" borderId="3" xfId="2" applyFont="1" applyBorder="1" applyAlignment="1">
      <alignment horizontal="center" vertical="center"/>
    </xf>
    <xf numFmtId="166" fontId="15" fillId="0" borderId="3" xfId="2" applyNumberFormat="1" applyFont="1" applyBorder="1" applyAlignment="1">
      <alignment horizontal="center" vertical="center"/>
    </xf>
    <xf numFmtId="164" fontId="13" fillId="0" borderId="1" xfId="2" applyNumberFormat="1" applyFont="1" applyBorder="1" applyAlignment="1">
      <alignment horizontal="center" vertical="center"/>
    </xf>
    <xf numFmtId="164" fontId="15" fillId="0" borderId="3" xfId="2" applyNumberFormat="1" applyFont="1" applyBorder="1" applyAlignment="1">
      <alignment horizontal="center" vertical="center"/>
    </xf>
    <xf numFmtId="3" fontId="13" fillId="0" borderId="3" xfId="2" applyNumberFormat="1" applyFont="1" applyBorder="1" applyAlignment="1">
      <alignment horizontal="right" vertical="center"/>
    </xf>
    <xf numFmtId="3" fontId="15" fillId="0" borderId="3" xfId="2" applyNumberFormat="1" applyFont="1" applyBorder="1" applyAlignment="1">
      <alignment horizontal="right" vertical="center"/>
    </xf>
    <xf numFmtId="0" fontId="13" fillId="0" borderId="1" xfId="2" applyFont="1" applyBorder="1" applyAlignment="1">
      <alignment horizontal="right" vertical="center"/>
    </xf>
    <xf numFmtId="0" fontId="13" fillId="0" borderId="0" xfId="2" applyFont="1" applyAlignment="1">
      <alignment horizontal="right" vertical="center"/>
    </xf>
    <xf numFmtId="0" fontId="13" fillId="0" borderId="3" xfId="2" applyFont="1" applyBorder="1" applyAlignment="1">
      <alignment horizontal="right" vertical="center"/>
    </xf>
    <xf numFmtId="0" fontId="13" fillId="0" borderId="0" xfId="2" applyFont="1" applyAlignment="1">
      <alignment horizontal="center" vertical="center"/>
    </xf>
    <xf numFmtId="14" fontId="13" fillId="0" borderId="0" xfId="2" applyNumberFormat="1" applyFont="1" applyAlignment="1">
      <alignment horizontal="center" vertical="center"/>
    </xf>
    <xf numFmtId="14" fontId="13" fillId="0" borderId="3" xfId="2" applyNumberFormat="1" applyFont="1" applyBorder="1" applyAlignment="1">
      <alignment horizontal="center" vertical="center"/>
    </xf>
    <xf numFmtId="166" fontId="13" fillId="0" borderId="3" xfId="2" applyNumberFormat="1" applyFont="1" applyBorder="1" applyAlignment="1">
      <alignment horizontal="center" vertical="center"/>
    </xf>
    <xf numFmtId="0" fontId="13" fillId="0" borderId="1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164" fontId="13" fillId="0" borderId="0" xfId="2" applyNumberFormat="1" applyFont="1" applyAlignment="1">
      <alignment horizontal="center" vertical="center"/>
    </xf>
    <xf numFmtId="164" fontId="15" fillId="0" borderId="0" xfId="2" applyNumberFormat="1" applyFont="1" applyAlignment="1">
      <alignment horizontal="center" vertical="center"/>
    </xf>
    <xf numFmtId="166" fontId="15" fillId="0" borderId="0" xfId="2" applyNumberFormat="1" applyFont="1" applyAlignment="1">
      <alignment horizontal="center" vertical="center"/>
    </xf>
    <xf numFmtId="164" fontId="13" fillId="0" borderId="3" xfId="2" applyNumberFormat="1" applyFont="1" applyBorder="1" applyAlignment="1">
      <alignment horizontal="center" vertical="center"/>
    </xf>
    <xf numFmtId="10" fontId="13" fillId="0" borderId="1" xfId="2" applyNumberFormat="1" applyFont="1" applyBorder="1" applyAlignment="1">
      <alignment horizontal="center" vertical="center"/>
    </xf>
    <xf numFmtId="10" fontId="13" fillId="0" borderId="3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3" fontId="13" fillId="0" borderId="0" xfId="2" applyNumberFormat="1" applyFont="1" applyAlignment="1">
      <alignment horizontal="right"/>
    </xf>
    <xf numFmtId="0" fontId="13" fillId="0" borderId="0" xfId="2" applyFont="1" applyAlignment="1">
      <alignment horizontal="right"/>
    </xf>
    <xf numFmtId="10" fontId="13" fillId="0" borderId="0" xfId="2" applyNumberFormat="1" applyFont="1" applyAlignment="1">
      <alignment horizontal="center" vertical="center"/>
    </xf>
    <xf numFmtId="0" fontId="13" fillId="0" borderId="1" xfId="2" applyFont="1" applyBorder="1" applyAlignment="1">
      <alignment horizontal="center" vertical="center" wrapText="1"/>
    </xf>
    <xf numFmtId="0" fontId="15" fillId="0" borderId="3" xfId="2" applyFont="1" applyBorder="1" applyAlignment="1">
      <alignment horizontal="center" vertical="center" wrapText="1"/>
    </xf>
    <xf numFmtId="0" fontId="17" fillId="0" borderId="1" xfId="2" applyFont="1" applyBorder="1" applyAlignment="1">
      <alignment horizontal="right" vertical="center"/>
    </xf>
    <xf numFmtId="0" fontId="17" fillId="0" borderId="3" xfId="2" applyFont="1" applyBorder="1" applyAlignment="1">
      <alignment horizontal="right" vertical="center"/>
    </xf>
    <xf numFmtId="0" fontId="15" fillId="0" borderId="3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0" fontId="15" fillId="0" borderId="0" xfId="2" applyFont="1" applyAlignment="1">
      <alignment vertical="center"/>
    </xf>
    <xf numFmtId="0" fontId="15" fillId="0" borderId="3" xfId="2" applyFont="1" applyBorder="1"/>
    <xf numFmtId="3" fontId="15" fillId="0" borderId="3" xfId="2" applyNumberFormat="1" applyFont="1" applyBorder="1" applyAlignment="1">
      <alignment horizontal="right"/>
    </xf>
    <xf numFmtId="0" fontId="15" fillId="0" borderId="3" xfId="2" applyFont="1" applyBorder="1" applyAlignment="1">
      <alignment horizontal="right"/>
    </xf>
    <xf numFmtId="3" fontId="13" fillId="0" borderId="1" xfId="2" applyNumberFormat="1" applyFont="1" applyBorder="1" applyAlignment="1">
      <alignment horizontal="right"/>
    </xf>
    <xf numFmtId="0" fontId="13" fillId="0" borderId="3" xfId="2" applyFont="1" applyBorder="1" applyAlignment="1">
      <alignment horizontal="right"/>
    </xf>
    <xf numFmtId="0" fontId="12" fillId="0" borderId="1" xfId="2" applyFont="1" applyBorder="1" applyAlignment="1">
      <alignment horizontal="right" vertical="center"/>
    </xf>
    <xf numFmtId="0" fontId="12" fillId="0" borderId="0" xfId="2" applyFont="1" applyAlignment="1">
      <alignment horizontal="right" vertical="center"/>
    </xf>
    <xf numFmtId="0" fontId="15" fillId="0" borderId="0" xfId="2" applyFont="1" applyAlignment="1">
      <alignment horizontal="left" vertical="center"/>
    </xf>
    <xf numFmtId="0" fontId="15" fillId="0" borderId="3" xfId="2" applyFont="1" applyBorder="1" applyAlignment="1">
      <alignment horizontal="left" vertical="center"/>
    </xf>
    <xf numFmtId="0" fontId="3" fillId="2" borderId="4" xfId="2" applyFont="1" applyFill="1" applyBorder="1" applyAlignment="1">
      <alignment horizontal="center"/>
    </xf>
    <xf numFmtId="3" fontId="3" fillId="2" borderId="4" xfId="2" applyNumberFormat="1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6" fillId="2" borderId="0" xfId="2" applyFont="1" applyFill="1" applyAlignment="1">
      <alignment horizontal="center"/>
    </xf>
    <xf numFmtId="3" fontId="6" fillId="2" borderId="0" xfId="2" applyNumberFormat="1" applyFont="1" applyFill="1" applyAlignment="1">
      <alignment horizontal="center"/>
    </xf>
    <xf numFmtId="0" fontId="6" fillId="2" borderId="0" xfId="2" applyFont="1" applyFill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13" fillId="0" borderId="0" xfId="2" applyFont="1" applyAlignment="1">
      <alignment horizontal="left" vertical="center"/>
    </xf>
    <xf numFmtId="9" fontId="13" fillId="0" borderId="1" xfId="2" applyNumberFormat="1" applyFont="1" applyBorder="1" applyAlignment="1">
      <alignment horizontal="center" vertical="center"/>
    </xf>
    <xf numFmtId="9" fontId="13" fillId="0" borderId="3" xfId="2" applyNumberFormat="1" applyFont="1" applyBorder="1" applyAlignment="1">
      <alignment horizontal="center" vertical="center"/>
    </xf>
    <xf numFmtId="3" fontId="8" fillId="0" borderId="1" xfId="2" applyNumberFormat="1" applyFont="1" applyBorder="1" applyAlignment="1">
      <alignment horizontal="center" vertical="center"/>
    </xf>
    <xf numFmtId="3" fontId="2" fillId="0" borderId="3" xfId="2" applyNumberFormat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170" fontId="8" fillId="0" borderId="1" xfId="0" applyNumberFormat="1" applyFont="1" applyFill="1" applyBorder="1" applyAlignment="1">
      <alignment horizontal="center" vertical="center"/>
    </xf>
    <xf numFmtId="0" fontId="2" fillId="0" borderId="1" xfId="2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5" fontId="8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170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2" fillId="0" borderId="0" xfId="2" applyFill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center"/>
    </xf>
    <xf numFmtId="14" fontId="8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/>
    </xf>
    <xf numFmtId="164" fontId="8" fillId="0" borderId="3" xfId="0" applyNumberFormat="1" applyFont="1" applyFill="1" applyBorder="1" applyAlignment="1">
      <alignment horizontal="center" vertical="center"/>
    </xf>
    <xf numFmtId="170" fontId="8" fillId="0" borderId="3" xfId="0" applyNumberFormat="1" applyFont="1" applyFill="1" applyBorder="1" applyAlignment="1">
      <alignment horizontal="center" vertical="center"/>
    </xf>
    <xf numFmtId="0" fontId="2" fillId="0" borderId="3" xfId="2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/>
    </xf>
    <xf numFmtId="0" fontId="8" fillId="0" borderId="1" xfId="2" applyFont="1" applyFill="1" applyBorder="1"/>
    <xf numFmtId="0" fontId="8" fillId="0" borderId="0" xfId="2" applyFont="1" applyFill="1"/>
    <xf numFmtId="0" fontId="8" fillId="0" borderId="0" xfId="2" applyFont="1" applyFill="1" applyBorder="1" applyAlignment="1">
      <alignment horizontal="center"/>
    </xf>
    <xf numFmtId="0" fontId="8" fillId="0" borderId="0" xfId="2" applyFont="1" applyFill="1" applyBorder="1"/>
    <xf numFmtId="0" fontId="8" fillId="0" borderId="3" xfId="2" applyFont="1" applyFill="1" applyBorder="1" applyAlignment="1">
      <alignment horizontal="center"/>
    </xf>
    <xf numFmtId="0" fontId="8" fillId="0" borderId="3" xfId="2" applyFont="1" applyFill="1" applyBorder="1"/>
    <xf numFmtId="0" fontId="3" fillId="0" borderId="0" xfId="2" applyFont="1" applyBorder="1" applyAlignment="1">
      <alignment horizontal="left" vertical="center"/>
    </xf>
    <xf numFmtId="0" fontId="8" fillId="0" borderId="0" xfId="2" applyFont="1" applyFill="1" applyBorder="1" applyAlignment="1">
      <alignment horizontal="center"/>
    </xf>
    <xf numFmtId="10" fontId="8" fillId="0" borderId="1" xfId="2" applyNumberFormat="1" applyFont="1" applyFill="1" applyBorder="1" applyAlignment="1">
      <alignment horizontal="center" vertical="center"/>
    </xf>
    <xf numFmtId="164" fontId="8" fillId="0" borderId="1" xfId="2" applyNumberFormat="1" applyFont="1" applyFill="1" applyBorder="1" applyAlignment="1">
      <alignment horizontal="center" vertical="center"/>
    </xf>
    <xf numFmtId="164" fontId="8" fillId="0" borderId="0" xfId="2" applyNumberFormat="1" applyFont="1" applyFill="1" applyBorder="1" applyAlignment="1">
      <alignment horizontal="center" vertical="center"/>
    </xf>
    <xf numFmtId="164" fontId="8" fillId="0" borderId="3" xfId="2" applyNumberFormat="1" applyFont="1" applyFill="1" applyBorder="1" applyAlignment="1">
      <alignment horizontal="center" vertical="center"/>
    </xf>
  </cellXfs>
  <cellStyles count="5">
    <cellStyle name="Hyperlink" xfId="4" builtinId="8"/>
    <cellStyle name="Moeda 2" xfId="3" xr:uid="{00000000-0005-0000-0000-000000000000}"/>
    <cellStyle name="Normal" xfId="0" builtinId="0"/>
    <cellStyle name="Normal 2" xfId="2" xr:uid="{00000000-0005-0000-0000-000002000000}"/>
    <cellStyle name="Percent" xfId="1" builtinId="5"/>
  </cellStyles>
  <dxfs count="0"/>
  <tableStyles count="0" defaultTableStyle="TableStyleMedium9" defaultPivotStyle="PivotStyleLight16"/>
  <colors>
    <mruColors>
      <color rgb="FFE46D0A"/>
      <color rgb="FFF57B17"/>
      <color rgb="FFB05408"/>
      <color rgb="FFC96009"/>
      <color rgb="FFE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0</xdr:row>
      <xdr:rowOff>127000</xdr:rowOff>
    </xdr:from>
    <xdr:to>
      <xdr:col>1</xdr:col>
      <xdr:colOff>3206750</xdr:colOff>
      <xdr:row>3</xdr:row>
      <xdr:rowOff>47625</xdr:rowOff>
    </xdr:to>
    <xdr:pic>
      <xdr:nvPicPr>
        <xdr:cNvPr id="2" name="Picture 22" descr="MTesou1">
          <a:extLst>
            <a:ext uri="{FF2B5EF4-FFF2-40B4-BE49-F238E27FC236}">
              <a16:creationId xmlns:a16="http://schemas.microsoft.com/office/drawing/2014/main" id="{28CCC112-6AA9-4901-91A4-495892DA1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300" y="127000"/>
          <a:ext cx="3016250" cy="53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egis.senado.leg.br/norma/561889/publicacao/385241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6980D-4F5E-4DA0-87F8-2F0A0B8D9F49}">
  <sheetPr>
    <pageSetUpPr fitToPage="1"/>
  </sheetPr>
  <dimension ref="A1:T329"/>
  <sheetViews>
    <sheetView showGridLines="0" tabSelected="1" zoomScaleNormal="100" workbookViewId="0">
      <pane xSplit="2" ySplit="11" topLeftCell="O307" activePane="bottomRight" state="frozen"/>
      <selection pane="topRight" activeCell="C1" sqref="C1"/>
      <selection pane="bottomLeft" activeCell="A12" sqref="A12"/>
      <selection pane="bottomRight" activeCell="B321" sqref="B321"/>
    </sheetView>
  </sheetViews>
  <sheetFormatPr defaultColWidth="10.42578125" defaultRowHeight="12.75" x14ac:dyDescent="0.2"/>
  <cols>
    <col min="1" max="1" width="6.140625" style="1" customWidth="1"/>
    <col min="2" max="2" width="83.42578125" style="1" customWidth="1"/>
    <col min="3" max="3" width="19" style="1" customWidth="1"/>
    <col min="4" max="4" width="15.140625" style="1" customWidth="1"/>
    <col min="5" max="5" width="13.42578125" style="1" bestFit="1" customWidth="1"/>
    <col min="6" max="6" width="14.5703125" style="1" customWidth="1"/>
    <col min="7" max="7" width="18.42578125" style="1" customWidth="1"/>
    <col min="8" max="8" width="11.5703125" style="1" customWidth="1"/>
    <col min="9" max="9" width="47.5703125" style="1" bestFit="1" customWidth="1"/>
    <col min="10" max="13" width="21.42578125" style="1" customWidth="1"/>
    <col min="14" max="14" width="48" style="1" bestFit="1" customWidth="1"/>
    <col min="15" max="15" width="23.5703125" style="1" bestFit="1" customWidth="1"/>
    <col min="16" max="17" width="22.5703125" style="1" bestFit="1" customWidth="1"/>
    <col min="18" max="18" width="24.5703125" style="1" bestFit="1" customWidth="1"/>
    <col min="19" max="19" width="51.42578125" style="1" bestFit="1" customWidth="1"/>
    <col min="20" max="20" width="24.42578125" style="1" customWidth="1"/>
    <col min="21" max="21" width="28" style="1" bestFit="1" customWidth="1"/>
    <col min="22" max="22" width="10.42578125" style="1" bestFit="1" customWidth="1"/>
    <col min="23" max="256" width="10.42578125" style="1"/>
    <col min="257" max="257" width="6.140625" style="1" customWidth="1"/>
    <col min="258" max="258" width="81.5703125" style="1" customWidth="1"/>
    <col min="259" max="259" width="19" style="1" customWidth="1"/>
    <col min="260" max="260" width="15.140625" style="1" customWidth="1"/>
    <col min="261" max="261" width="13.42578125" style="1" bestFit="1" customWidth="1"/>
    <col min="262" max="262" width="14.5703125" style="1" customWidth="1"/>
    <col min="263" max="263" width="18.42578125" style="1" customWidth="1"/>
    <col min="264" max="264" width="11.5703125" style="1" customWidth="1"/>
    <col min="265" max="265" width="47.5703125" style="1" bestFit="1" customWidth="1"/>
    <col min="266" max="269" width="21.42578125" style="1" customWidth="1"/>
    <col min="270" max="270" width="48" style="1" bestFit="1" customWidth="1"/>
    <col min="271" max="271" width="22.42578125" style="1" bestFit="1" customWidth="1"/>
    <col min="272" max="273" width="22.5703125" style="1" bestFit="1" customWidth="1"/>
    <col min="274" max="274" width="24.5703125" style="1" bestFit="1" customWidth="1"/>
    <col min="275" max="275" width="51.42578125" style="1" bestFit="1" customWidth="1"/>
    <col min="276" max="276" width="20.42578125" style="1" customWidth="1"/>
    <col min="277" max="277" width="28" style="1" bestFit="1" customWidth="1"/>
    <col min="278" max="278" width="10.42578125" style="1" bestFit="1" customWidth="1"/>
    <col min="279" max="512" width="10.42578125" style="1"/>
    <col min="513" max="513" width="6.140625" style="1" customWidth="1"/>
    <col min="514" max="514" width="81.5703125" style="1" customWidth="1"/>
    <col min="515" max="515" width="19" style="1" customWidth="1"/>
    <col min="516" max="516" width="15.140625" style="1" customWidth="1"/>
    <col min="517" max="517" width="13.42578125" style="1" bestFit="1" customWidth="1"/>
    <col min="518" max="518" width="14.5703125" style="1" customWidth="1"/>
    <col min="519" max="519" width="18.42578125" style="1" customWidth="1"/>
    <col min="520" max="520" width="11.5703125" style="1" customWidth="1"/>
    <col min="521" max="521" width="47.5703125" style="1" bestFit="1" customWidth="1"/>
    <col min="522" max="525" width="21.42578125" style="1" customWidth="1"/>
    <col min="526" max="526" width="48" style="1" bestFit="1" customWidth="1"/>
    <col min="527" max="527" width="22.42578125" style="1" bestFit="1" customWidth="1"/>
    <col min="528" max="529" width="22.5703125" style="1" bestFit="1" customWidth="1"/>
    <col min="530" max="530" width="24.5703125" style="1" bestFit="1" customWidth="1"/>
    <col min="531" max="531" width="51.42578125" style="1" bestFit="1" customWidth="1"/>
    <col min="532" max="532" width="20.42578125" style="1" customWidth="1"/>
    <col min="533" max="533" width="28" style="1" bestFit="1" customWidth="1"/>
    <col min="534" max="534" width="10.42578125" style="1" bestFit="1" customWidth="1"/>
    <col min="535" max="768" width="10.42578125" style="1"/>
    <col min="769" max="769" width="6.140625" style="1" customWidth="1"/>
    <col min="770" max="770" width="81.5703125" style="1" customWidth="1"/>
    <col min="771" max="771" width="19" style="1" customWidth="1"/>
    <col min="772" max="772" width="15.140625" style="1" customWidth="1"/>
    <col min="773" max="773" width="13.42578125" style="1" bestFit="1" customWidth="1"/>
    <col min="774" max="774" width="14.5703125" style="1" customWidth="1"/>
    <col min="775" max="775" width="18.42578125" style="1" customWidth="1"/>
    <col min="776" max="776" width="11.5703125" style="1" customWidth="1"/>
    <col min="777" max="777" width="47.5703125" style="1" bestFit="1" customWidth="1"/>
    <col min="778" max="781" width="21.42578125" style="1" customWidth="1"/>
    <col min="782" max="782" width="48" style="1" bestFit="1" customWidth="1"/>
    <col min="783" max="783" width="22.42578125" style="1" bestFit="1" customWidth="1"/>
    <col min="784" max="785" width="22.5703125" style="1" bestFit="1" customWidth="1"/>
    <col min="786" max="786" width="24.5703125" style="1" bestFit="1" customWidth="1"/>
    <col min="787" max="787" width="51.42578125" style="1" bestFit="1" customWidth="1"/>
    <col min="788" max="788" width="20.42578125" style="1" customWidth="1"/>
    <col min="789" max="789" width="28" style="1" bestFit="1" customWidth="1"/>
    <col min="790" max="790" width="10.42578125" style="1" bestFit="1" customWidth="1"/>
    <col min="791" max="1024" width="10.42578125" style="1"/>
    <col min="1025" max="1025" width="6.140625" style="1" customWidth="1"/>
    <col min="1026" max="1026" width="81.5703125" style="1" customWidth="1"/>
    <col min="1027" max="1027" width="19" style="1" customWidth="1"/>
    <col min="1028" max="1028" width="15.140625" style="1" customWidth="1"/>
    <col min="1029" max="1029" width="13.42578125" style="1" bestFit="1" customWidth="1"/>
    <col min="1030" max="1030" width="14.5703125" style="1" customWidth="1"/>
    <col min="1031" max="1031" width="18.42578125" style="1" customWidth="1"/>
    <col min="1032" max="1032" width="11.5703125" style="1" customWidth="1"/>
    <col min="1033" max="1033" width="47.5703125" style="1" bestFit="1" customWidth="1"/>
    <col min="1034" max="1037" width="21.42578125" style="1" customWidth="1"/>
    <col min="1038" max="1038" width="48" style="1" bestFit="1" customWidth="1"/>
    <col min="1039" max="1039" width="22.42578125" style="1" bestFit="1" customWidth="1"/>
    <col min="1040" max="1041" width="22.5703125" style="1" bestFit="1" customWidth="1"/>
    <col min="1042" max="1042" width="24.5703125" style="1" bestFit="1" customWidth="1"/>
    <col min="1043" max="1043" width="51.42578125" style="1" bestFit="1" customWidth="1"/>
    <col min="1044" max="1044" width="20.42578125" style="1" customWidth="1"/>
    <col min="1045" max="1045" width="28" style="1" bestFit="1" customWidth="1"/>
    <col min="1046" max="1046" width="10.42578125" style="1" bestFit="1" customWidth="1"/>
    <col min="1047" max="1280" width="10.42578125" style="1"/>
    <col min="1281" max="1281" width="6.140625" style="1" customWidth="1"/>
    <col min="1282" max="1282" width="81.5703125" style="1" customWidth="1"/>
    <col min="1283" max="1283" width="19" style="1" customWidth="1"/>
    <col min="1284" max="1284" width="15.140625" style="1" customWidth="1"/>
    <col min="1285" max="1285" width="13.42578125" style="1" bestFit="1" customWidth="1"/>
    <col min="1286" max="1286" width="14.5703125" style="1" customWidth="1"/>
    <col min="1287" max="1287" width="18.42578125" style="1" customWidth="1"/>
    <col min="1288" max="1288" width="11.5703125" style="1" customWidth="1"/>
    <col min="1289" max="1289" width="47.5703125" style="1" bestFit="1" customWidth="1"/>
    <col min="1290" max="1293" width="21.42578125" style="1" customWidth="1"/>
    <col min="1294" max="1294" width="48" style="1" bestFit="1" customWidth="1"/>
    <col min="1295" max="1295" width="22.42578125" style="1" bestFit="1" customWidth="1"/>
    <col min="1296" max="1297" width="22.5703125" style="1" bestFit="1" customWidth="1"/>
    <col min="1298" max="1298" width="24.5703125" style="1" bestFit="1" customWidth="1"/>
    <col min="1299" max="1299" width="51.42578125" style="1" bestFit="1" customWidth="1"/>
    <col min="1300" max="1300" width="20.42578125" style="1" customWidth="1"/>
    <col min="1301" max="1301" width="28" style="1" bestFit="1" customWidth="1"/>
    <col min="1302" max="1302" width="10.42578125" style="1" bestFit="1" customWidth="1"/>
    <col min="1303" max="1536" width="10.42578125" style="1"/>
    <col min="1537" max="1537" width="6.140625" style="1" customWidth="1"/>
    <col min="1538" max="1538" width="81.5703125" style="1" customWidth="1"/>
    <col min="1539" max="1539" width="19" style="1" customWidth="1"/>
    <col min="1540" max="1540" width="15.140625" style="1" customWidth="1"/>
    <col min="1541" max="1541" width="13.42578125" style="1" bestFit="1" customWidth="1"/>
    <col min="1542" max="1542" width="14.5703125" style="1" customWidth="1"/>
    <col min="1543" max="1543" width="18.42578125" style="1" customWidth="1"/>
    <col min="1544" max="1544" width="11.5703125" style="1" customWidth="1"/>
    <col min="1545" max="1545" width="47.5703125" style="1" bestFit="1" customWidth="1"/>
    <col min="1546" max="1549" width="21.42578125" style="1" customWidth="1"/>
    <col min="1550" max="1550" width="48" style="1" bestFit="1" customWidth="1"/>
    <col min="1551" max="1551" width="22.42578125" style="1" bestFit="1" customWidth="1"/>
    <col min="1552" max="1553" width="22.5703125" style="1" bestFit="1" customWidth="1"/>
    <col min="1554" max="1554" width="24.5703125" style="1" bestFit="1" customWidth="1"/>
    <col min="1555" max="1555" width="51.42578125" style="1" bestFit="1" customWidth="1"/>
    <col min="1556" max="1556" width="20.42578125" style="1" customWidth="1"/>
    <col min="1557" max="1557" width="28" style="1" bestFit="1" customWidth="1"/>
    <col min="1558" max="1558" width="10.42578125" style="1" bestFit="1" customWidth="1"/>
    <col min="1559" max="1792" width="10.42578125" style="1"/>
    <col min="1793" max="1793" width="6.140625" style="1" customWidth="1"/>
    <col min="1794" max="1794" width="81.5703125" style="1" customWidth="1"/>
    <col min="1795" max="1795" width="19" style="1" customWidth="1"/>
    <col min="1796" max="1796" width="15.140625" style="1" customWidth="1"/>
    <col min="1797" max="1797" width="13.42578125" style="1" bestFit="1" customWidth="1"/>
    <col min="1798" max="1798" width="14.5703125" style="1" customWidth="1"/>
    <col min="1799" max="1799" width="18.42578125" style="1" customWidth="1"/>
    <col min="1800" max="1800" width="11.5703125" style="1" customWidth="1"/>
    <col min="1801" max="1801" width="47.5703125" style="1" bestFit="1" customWidth="1"/>
    <col min="1802" max="1805" width="21.42578125" style="1" customWidth="1"/>
    <col min="1806" max="1806" width="48" style="1" bestFit="1" customWidth="1"/>
    <col min="1807" max="1807" width="22.42578125" style="1" bestFit="1" customWidth="1"/>
    <col min="1808" max="1809" width="22.5703125" style="1" bestFit="1" customWidth="1"/>
    <col min="1810" max="1810" width="24.5703125" style="1" bestFit="1" customWidth="1"/>
    <col min="1811" max="1811" width="51.42578125" style="1" bestFit="1" customWidth="1"/>
    <col min="1812" max="1812" width="20.42578125" style="1" customWidth="1"/>
    <col min="1813" max="1813" width="28" style="1" bestFit="1" customWidth="1"/>
    <col min="1814" max="1814" width="10.42578125" style="1" bestFit="1" customWidth="1"/>
    <col min="1815" max="2048" width="10.42578125" style="1"/>
    <col min="2049" max="2049" width="6.140625" style="1" customWidth="1"/>
    <col min="2050" max="2050" width="81.5703125" style="1" customWidth="1"/>
    <col min="2051" max="2051" width="19" style="1" customWidth="1"/>
    <col min="2052" max="2052" width="15.140625" style="1" customWidth="1"/>
    <col min="2053" max="2053" width="13.42578125" style="1" bestFit="1" customWidth="1"/>
    <col min="2054" max="2054" width="14.5703125" style="1" customWidth="1"/>
    <col min="2055" max="2055" width="18.42578125" style="1" customWidth="1"/>
    <col min="2056" max="2056" width="11.5703125" style="1" customWidth="1"/>
    <col min="2057" max="2057" width="47.5703125" style="1" bestFit="1" customWidth="1"/>
    <col min="2058" max="2061" width="21.42578125" style="1" customWidth="1"/>
    <col min="2062" max="2062" width="48" style="1" bestFit="1" customWidth="1"/>
    <col min="2063" max="2063" width="22.42578125" style="1" bestFit="1" customWidth="1"/>
    <col min="2064" max="2065" width="22.5703125" style="1" bestFit="1" customWidth="1"/>
    <col min="2066" max="2066" width="24.5703125" style="1" bestFit="1" customWidth="1"/>
    <col min="2067" max="2067" width="51.42578125" style="1" bestFit="1" customWidth="1"/>
    <col min="2068" max="2068" width="20.42578125" style="1" customWidth="1"/>
    <col min="2069" max="2069" width="28" style="1" bestFit="1" customWidth="1"/>
    <col min="2070" max="2070" width="10.42578125" style="1" bestFit="1" customWidth="1"/>
    <col min="2071" max="2304" width="10.42578125" style="1"/>
    <col min="2305" max="2305" width="6.140625" style="1" customWidth="1"/>
    <col min="2306" max="2306" width="81.5703125" style="1" customWidth="1"/>
    <col min="2307" max="2307" width="19" style="1" customWidth="1"/>
    <col min="2308" max="2308" width="15.140625" style="1" customWidth="1"/>
    <col min="2309" max="2309" width="13.42578125" style="1" bestFit="1" customWidth="1"/>
    <col min="2310" max="2310" width="14.5703125" style="1" customWidth="1"/>
    <col min="2311" max="2311" width="18.42578125" style="1" customWidth="1"/>
    <col min="2312" max="2312" width="11.5703125" style="1" customWidth="1"/>
    <col min="2313" max="2313" width="47.5703125" style="1" bestFit="1" customWidth="1"/>
    <col min="2314" max="2317" width="21.42578125" style="1" customWidth="1"/>
    <col min="2318" max="2318" width="48" style="1" bestFit="1" customWidth="1"/>
    <col min="2319" max="2319" width="22.42578125" style="1" bestFit="1" customWidth="1"/>
    <col min="2320" max="2321" width="22.5703125" style="1" bestFit="1" customWidth="1"/>
    <col min="2322" max="2322" width="24.5703125" style="1" bestFit="1" customWidth="1"/>
    <col min="2323" max="2323" width="51.42578125" style="1" bestFit="1" customWidth="1"/>
    <col min="2324" max="2324" width="20.42578125" style="1" customWidth="1"/>
    <col min="2325" max="2325" width="28" style="1" bestFit="1" customWidth="1"/>
    <col min="2326" max="2326" width="10.42578125" style="1" bestFit="1" customWidth="1"/>
    <col min="2327" max="2560" width="10.42578125" style="1"/>
    <col min="2561" max="2561" width="6.140625" style="1" customWidth="1"/>
    <col min="2562" max="2562" width="81.5703125" style="1" customWidth="1"/>
    <col min="2563" max="2563" width="19" style="1" customWidth="1"/>
    <col min="2564" max="2564" width="15.140625" style="1" customWidth="1"/>
    <col min="2565" max="2565" width="13.42578125" style="1" bestFit="1" customWidth="1"/>
    <col min="2566" max="2566" width="14.5703125" style="1" customWidth="1"/>
    <col min="2567" max="2567" width="18.42578125" style="1" customWidth="1"/>
    <col min="2568" max="2568" width="11.5703125" style="1" customWidth="1"/>
    <col min="2569" max="2569" width="47.5703125" style="1" bestFit="1" customWidth="1"/>
    <col min="2570" max="2573" width="21.42578125" style="1" customWidth="1"/>
    <col min="2574" max="2574" width="48" style="1" bestFit="1" customWidth="1"/>
    <col min="2575" max="2575" width="22.42578125" style="1" bestFit="1" customWidth="1"/>
    <col min="2576" max="2577" width="22.5703125" style="1" bestFit="1" customWidth="1"/>
    <col min="2578" max="2578" width="24.5703125" style="1" bestFit="1" customWidth="1"/>
    <col min="2579" max="2579" width="51.42578125" style="1" bestFit="1" customWidth="1"/>
    <col min="2580" max="2580" width="20.42578125" style="1" customWidth="1"/>
    <col min="2581" max="2581" width="28" style="1" bestFit="1" customWidth="1"/>
    <col min="2582" max="2582" width="10.42578125" style="1" bestFit="1" customWidth="1"/>
    <col min="2583" max="2816" width="10.42578125" style="1"/>
    <col min="2817" max="2817" width="6.140625" style="1" customWidth="1"/>
    <col min="2818" max="2818" width="81.5703125" style="1" customWidth="1"/>
    <col min="2819" max="2819" width="19" style="1" customWidth="1"/>
    <col min="2820" max="2820" width="15.140625" style="1" customWidth="1"/>
    <col min="2821" max="2821" width="13.42578125" style="1" bestFit="1" customWidth="1"/>
    <col min="2822" max="2822" width="14.5703125" style="1" customWidth="1"/>
    <col min="2823" max="2823" width="18.42578125" style="1" customWidth="1"/>
    <col min="2824" max="2824" width="11.5703125" style="1" customWidth="1"/>
    <col min="2825" max="2825" width="47.5703125" style="1" bestFit="1" customWidth="1"/>
    <col min="2826" max="2829" width="21.42578125" style="1" customWidth="1"/>
    <col min="2830" max="2830" width="48" style="1" bestFit="1" customWidth="1"/>
    <col min="2831" max="2831" width="22.42578125" style="1" bestFit="1" customWidth="1"/>
    <col min="2832" max="2833" width="22.5703125" style="1" bestFit="1" customWidth="1"/>
    <col min="2834" max="2834" width="24.5703125" style="1" bestFit="1" customWidth="1"/>
    <col min="2835" max="2835" width="51.42578125" style="1" bestFit="1" customWidth="1"/>
    <col min="2836" max="2836" width="20.42578125" style="1" customWidth="1"/>
    <col min="2837" max="2837" width="28" style="1" bestFit="1" customWidth="1"/>
    <col min="2838" max="2838" width="10.42578125" style="1" bestFit="1" customWidth="1"/>
    <col min="2839" max="3072" width="10.42578125" style="1"/>
    <col min="3073" max="3073" width="6.140625" style="1" customWidth="1"/>
    <col min="3074" max="3074" width="81.5703125" style="1" customWidth="1"/>
    <col min="3075" max="3075" width="19" style="1" customWidth="1"/>
    <col min="3076" max="3076" width="15.140625" style="1" customWidth="1"/>
    <col min="3077" max="3077" width="13.42578125" style="1" bestFit="1" customWidth="1"/>
    <col min="3078" max="3078" width="14.5703125" style="1" customWidth="1"/>
    <col min="3079" max="3079" width="18.42578125" style="1" customWidth="1"/>
    <col min="3080" max="3080" width="11.5703125" style="1" customWidth="1"/>
    <col min="3081" max="3081" width="47.5703125" style="1" bestFit="1" customWidth="1"/>
    <col min="3082" max="3085" width="21.42578125" style="1" customWidth="1"/>
    <col min="3086" max="3086" width="48" style="1" bestFit="1" customWidth="1"/>
    <col min="3087" max="3087" width="22.42578125" style="1" bestFit="1" customWidth="1"/>
    <col min="3088" max="3089" width="22.5703125" style="1" bestFit="1" customWidth="1"/>
    <col min="3090" max="3090" width="24.5703125" style="1" bestFit="1" customWidth="1"/>
    <col min="3091" max="3091" width="51.42578125" style="1" bestFit="1" customWidth="1"/>
    <col min="3092" max="3092" width="20.42578125" style="1" customWidth="1"/>
    <col min="3093" max="3093" width="28" style="1" bestFit="1" customWidth="1"/>
    <col min="3094" max="3094" width="10.42578125" style="1" bestFit="1" customWidth="1"/>
    <col min="3095" max="3328" width="10.42578125" style="1"/>
    <col min="3329" max="3329" width="6.140625" style="1" customWidth="1"/>
    <col min="3330" max="3330" width="81.5703125" style="1" customWidth="1"/>
    <col min="3331" max="3331" width="19" style="1" customWidth="1"/>
    <col min="3332" max="3332" width="15.140625" style="1" customWidth="1"/>
    <col min="3333" max="3333" width="13.42578125" style="1" bestFit="1" customWidth="1"/>
    <col min="3334" max="3334" width="14.5703125" style="1" customWidth="1"/>
    <col min="3335" max="3335" width="18.42578125" style="1" customWidth="1"/>
    <col min="3336" max="3336" width="11.5703125" style="1" customWidth="1"/>
    <col min="3337" max="3337" width="47.5703125" style="1" bestFit="1" customWidth="1"/>
    <col min="3338" max="3341" width="21.42578125" style="1" customWidth="1"/>
    <col min="3342" max="3342" width="48" style="1" bestFit="1" customWidth="1"/>
    <col min="3343" max="3343" width="22.42578125" style="1" bestFit="1" customWidth="1"/>
    <col min="3344" max="3345" width="22.5703125" style="1" bestFit="1" customWidth="1"/>
    <col min="3346" max="3346" width="24.5703125" style="1" bestFit="1" customWidth="1"/>
    <col min="3347" max="3347" width="51.42578125" style="1" bestFit="1" customWidth="1"/>
    <col min="3348" max="3348" width="20.42578125" style="1" customWidth="1"/>
    <col min="3349" max="3349" width="28" style="1" bestFit="1" customWidth="1"/>
    <col min="3350" max="3350" width="10.42578125" style="1" bestFit="1" customWidth="1"/>
    <col min="3351" max="3584" width="10.42578125" style="1"/>
    <col min="3585" max="3585" width="6.140625" style="1" customWidth="1"/>
    <col min="3586" max="3586" width="81.5703125" style="1" customWidth="1"/>
    <col min="3587" max="3587" width="19" style="1" customWidth="1"/>
    <col min="3588" max="3588" width="15.140625" style="1" customWidth="1"/>
    <col min="3589" max="3589" width="13.42578125" style="1" bestFit="1" customWidth="1"/>
    <col min="3590" max="3590" width="14.5703125" style="1" customWidth="1"/>
    <col min="3591" max="3591" width="18.42578125" style="1" customWidth="1"/>
    <col min="3592" max="3592" width="11.5703125" style="1" customWidth="1"/>
    <col min="3593" max="3593" width="47.5703125" style="1" bestFit="1" customWidth="1"/>
    <col min="3594" max="3597" width="21.42578125" style="1" customWidth="1"/>
    <col min="3598" max="3598" width="48" style="1" bestFit="1" customWidth="1"/>
    <col min="3599" max="3599" width="22.42578125" style="1" bestFit="1" customWidth="1"/>
    <col min="3600" max="3601" width="22.5703125" style="1" bestFit="1" customWidth="1"/>
    <col min="3602" max="3602" width="24.5703125" style="1" bestFit="1" customWidth="1"/>
    <col min="3603" max="3603" width="51.42578125" style="1" bestFit="1" customWidth="1"/>
    <col min="3604" max="3604" width="20.42578125" style="1" customWidth="1"/>
    <col min="3605" max="3605" width="28" style="1" bestFit="1" customWidth="1"/>
    <col min="3606" max="3606" width="10.42578125" style="1" bestFit="1" customWidth="1"/>
    <col min="3607" max="3840" width="10.42578125" style="1"/>
    <col min="3841" max="3841" width="6.140625" style="1" customWidth="1"/>
    <col min="3842" max="3842" width="81.5703125" style="1" customWidth="1"/>
    <col min="3843" max="3843" width="19" style="1" customWidth="1"/>
    <col min="3844" max="3844" width="15.140625" style="1" customWidth="1"/>
    <col min="3845" max="3845" width="13.42578125" style="1" bestFit="1" customWidth="1"/>
    <col min="3846" max="3846" width="14.5703125" style="1" customWidth="1"/>
    <col min="3847" max="3847" width="18.42578125" style="1" customWidth="1"/>
    <col min="3848" max="3848" width="11.5703125" style="1" customWidth="1"/>
    <col min="3849" max="3849" width="47.5703125" style="1" bestFit="1" customWidth="1"/>
    <col min="3850" max="3853" width="21.42578125" style="1" customWidth="1"/>
    <col min="3854" max="3854" width="48" style="1" bestFit="1" customWidth="1"/>
    <col min="3855" max="3855" width="22.42578125" style="1" bestFit="1" customWidth="1"/>
    <col min="3856" max="3857" width="22.5703125" style="1" bestFit="1" customWidth="1"/>
    <col min="3858" max="3858" width="24.5703125" style="1" bestFit="1" customWidth="1"/>
    <col min="3859" max="3859" width="51.42578125" style="1" bestFit="1" customWidth="1"/>
    <col min="3860" max="3860" width="20.42578125" style="1" customWidth="1"/>
    <col min="3861" max="3861" width="28" style="1" bestFit="1" customWidth="1"/>
    <col min="3862" max="3862" width="10.42578125" style="1" bestFit="1" customWidth="1"/>
    <col min="3863" max="4096" width="10.42578125" style="1"/>
    <col min="4097" max="4097" width="6.140625" style="1" customWidth="1"/>
    <col min="4098" max="4098" width="81.5703125" style="1" customWidth="1"/>
    <col min="4099" max="4099" width="19" style="1" customWidth="1"/>
    <col min="4100" max="4100" width="15.140625" style="1" customWidth="1"/>
    <col min="4101" max="4101" width="13.42578125" style="1" bestFit="1" customWidth="1"/>
    <col min="4102" max="4102" width="14.5703125" style="1" customWidth="1"/>
    <col min="4103" max="4103" width="18.42578125" style="1" customWidth="1"/>
    <col min="4104" max="4104" width="11.5703125" style="1" customWidth="1"/>
    <col min="4105" max="4105" width="47.5703125" style="1" bestFit="1" customWidth="1"/>
    <col min="4106" max="4109" width="21.42578125" style="1" customWidth="1"/>
    <col min="4110" max="4110" width="48" style="1" bestFit="1" customWidth="1"/>
    <col min="4111" max="4111" width="22.42578125" style="1" bestFit="1" customWidth="1"/>
    <col min="4112" max="4113" width="22.5703125" style="1" bestFit="1" customWidth="1"/>
    <col min="4114" max="4114" width="24.5703125" style="1" bestFit="1" customWidth="1"/>
    <col min="4115" max="4115" width="51.42578125" style="1" bestFit="1" customWidth="1"/>
    <col min="4116" max="4116" width="20.42578125" style="1" customWidth="1"/>
    <col min="4117" max="4117" width="28" style="1" bestFit="1" customWidth="1"/>
    <col min="4118" max="4118" width="10.42578125" style="1" bestFit="1" customWidth="1"/>
    <col min="4119" max="4352" width="10.42578125" style="1"/>
    <col min="4353" max="4353" width="6.140625" style="1" customWidth="1"/>
    <col min="4354" max="4354" width="81.5703125" style="1" customWidth="1"/>
    <col min="4355" max="4355" width="19" style="1" customWidth="1"/>
    <col min="4356" max="4356" width="15.140625" style="1" customWidth="1"/>
    <col min="4357" max="4357" width="13.42578125" style="1" bestFit="1" customWidth="1"/>
    <col min="4358" max="4358" width="14.5703125" style="1" customWidth="1"/>
    <col min="4359" max="4359" width="18.42578125" style="1" customWidth="1"/>
    <col min="4360" max="4360" width="11.5703125" style="1" customWidth="1"/>
    <col min="4361" max="4361" width="47.5703125" style="1" bestFit="1" customWidth="1"/>
    <col min="4362" max="4365" width="21.42578125" style="1" customWidth="1"/>
    <col min="4366" max="4366" width="48" style="1" bestFit="1" customWidth="1"/>
    <col min="4367" max="4367" width="22.42578125" style="1" bestFit="1" customWidth="1"/>
    <col min="4368" max="4369" width="22.5703125" style="1" bestFit="1" customWidth="1"/>
    <col min="4370" max="4370" width="24.5703125" style="1" bestFit="1" customWidth="1"/>
    <col min="4371" max="4371" width="51.42578125" style="1" bestFit="1" customWidth="1"/>
    <col min="4372" max="4372" width="20.42578125" style="1" customWidth="1"/>
    <col min="4373" max="4373" width="28" style="1" bestFit="1" customWidth="1"/>
    <col min="4374" max="4374" width="10.42578125" style="1" bestFit="1" customWidth="1"/>
    <col min="4375" max="4608" width="10.42578125" style="1"/>
    <col min="4609" max="4609" width="6.140625" style="1" customWidth="1"/>
    <col min="4610" max="4610" width="81.5703125" style="1" customWidth="1"/>
    <col min="4611" max="4611" width="19" style="1" customWidth="1"/>
    <col min="4612" max="4612" width="15.140625" style="1" customWidth="1"/>
    <col min="4613" max="4613" width="13.42578125" style="1" bestFit="1" customWidth="1"/>
    <col min="4614" max="4614" width="14.5703125" style="1" customWidth="1"/>
    <col min="4615" max="4615" width="18.42578125" style="1" customWidth="1"/>
    <col min="4616" max="4616" width="11.5703125" style="1" customWidth="1"/>
    <col min="4617" max="4617" width="47.5703125" style="1" bestFit="1" customWidth="1"/>
    <col min="4618" max="4621" width="21.42578125" style="1" customWidth="1"/>
    <col min="4622" max="4622" width="48" style="1" bestFit="1" customWidth="1"/>
    <col min="4623" max="4623" width="22.42578125" style="1" bestFit="1" customWidth="1"/>
    <col min="4624" max="4625" width="22.5703125" style="1" bestFit="1" customWidth="1"/>
    <col min="4626" max="4626" width="24.5703125" style="1" bestFit="1" customWidth="1"/>
    <col min="4627" max="4627" width="51.42578125" style="1" bestFit="1" customWidth="1"/>
    <col min="4628" max="4628" width="20.42578125" style="1" customWidth="1"/>
    <col min="4629" max="4629" width="28" style="1" bestFit="1" customWidth="1"/>
    <col min="4630" max="4630" width="10.42578125" style="1" bestFit="1" customWidth="1"/>
    <col min="4631" max="4864" width="10.42578125" style="1"/>
    <col min="4865" max="4865" width="6.140625" style="1" customWidth="1"/>
    <col min="4866" max="4866" width="81.5703125" style="1" customWidth="1"/>
    <col min="4867" max="4867" width="19" style="1" customWidth="1"/>
    <col min="4868" max="4868" width="15.140625" style="1" customWidth="1"/>
    <col min="4869" max="4869" width="13.42578125" style="1" bestFit="1" customWidth="1"/>
    <col min="4870" max="4870" width="14.5703125" style="1" customWidth="1"/>
    <col min="4871" max="4871" width="18.42578125" style="1" customWidth="1"/>
    <col min="4872" max="4872" width="11.5703125" style="1" customWidth="1"/>
    <col min="4873" max="4873" width="47.5703125" style="1" bestFit="1" customWidth="1"/>
    <col min="4874" max="4877" width="21.42578125" style="1" customWidth="1"/>
    <col min="4878" max="4878" width="48" style="1" bestFit="1" customWidth="1"/>
    <col min="4879" max="4879" width="22.42578125" style="1" bestFit="1" customWidth="1"/>
    <col min="4880" max="4881" width="22.5703125" style="1" bestFit="1" customWidth="1"/>
    <col min="4882" max="4882" width="24.5703125" style="1" bestFit="1" customWidth="1"/>
    <col min="4883" max="4883" width="51.42578125" style="1" bestFit="1" customWidth="1"/>
    <col min="4884" max="4884" width="20.42578125" style="1" customWidth="1"/>
    <col min="4885" max="4885" width="28" style="1" bestFit="1" customWidth="1"/>
    <col min="4886" max="4886" width="10.42578125" style="1" bestFit="1" customWidth="1"/>
    <col min="4887" max="5120" width="10.42578125" style="1"/>
    <col min="5121" max="5121" width="6.140625" style="1" customWidth="1"/>
    <col min="5122" max="5122" width="81.5703125" style="1" customWidth="1"/>
    <col min="5123" max="5123" width="19" style="1" customWidth="1"/>
    <col min="5124" max="5124" width="15.140625" style="1" customWidth="1"/>
    <col min="5125" max="5125" width="13.42578125" style="1" bestFit="1" customWidth="1"/>
    <col min="5126" max="5126" width="14.5703125" style="1" customWidth="1"/>
    <col min="5127" max="5127" width="18.42578125" style="1" customWidth="1"/>
    <col min="5128" max="5128" width="11.5703125" style="1" customWidth="1"/>
    <col min="5129" max="5129" width="47.5703125" style="1" bestFit="1" customWidth="1"/>
    <col min="5130" max="5133" width="21.42578125" style="1" customWidth="1"/>
    <col min="5134" max="5134" width="48" style="1" bestFit="1" customWidth="1"/>
    <col min="5135" max="5135" width="22.42578125" style="1" bestFit="1" customWidth="1"/>
    <col min="5136" max="5137" width="22.5703125" style="1" bestFit="1" customWidth="1"/>
    <col min="5138" max="5138" width="24.5703125" style="1" bestFit="1" customWidth="1"/>
    <col min="5139" max="5139" width="51.42578125" style="1" bestFit="1" customWidth="1"/>
    <col min="5140" max="5140" width="20.42578125" style="1" customWidth="1"/>
    <col min="5141" max="5141" width="28" style="1" bestFit="1" customWidth="1"/>
    <col min="5142" max="5142" width="10.42578125" style="1" bestFit="1" customWidth="1"/>
    <col min="5143" max="5376" width="10.42578125" style="1"/>
    <col min="5377" max="5377" width="6.140625" style="1" customWidth="1"/>
    <col min="5378" max="5378" width="81.5703125" style="1" customWidth="1"/>
    <col min="5379" max="5379" width="19" style="1" customWidth="1"/>
    <col min="5380" max="5380" width="15.140625" style="1" customWidth="1"/>
    <col min="5381" max="5381" width="13.42578125" style="1" bestFit="1" customWidth="1"/>
    <col min="5382" max="5382" width="14.5703125" style="1" customWidth="1"/>
    <col min="5383" max="5383" width="18.42578125" style="1" customWidth="1"/>
    <col min="5384" max="5384" width="11.5703125" style="1" customWidth="1"/>
    <col min="5385" max="5385" width="47.5703125" style="1" bestFit="1" customWidth="1"/>
    <col min="5386" max="5389" width="21.42578125" style="1" customWidth="1"/>
    <col min="5390" max="5390" width="48" style="1" bestFit="1" customWidth="1"/>
    <col min="5391" max="5391" width="22.42578125" style="1" bestFit="1" customWidth="1"/>
    <col min="5392" max="5393" width="22.5703125" style="1" bestFit="1" customWidth="1"/>
    <col min="5394" max="5394" width="24.5703125" style="1" bestFit="1" customWidth="1"/>
    <col min="5395" max="5395" width="51.42578125" style="1" bestFit="1" customWidth="1"/>
    <col min="5396" max="5396" width="20.42578125" style="1" customWidth="1"/>
    <col min="5397" max="5397" width="28" style="1" bestFit="1" customWidth="1"/>
    <col min="5398" max="5398" width="10.42578125" style="1" bestFit="1" customWidth="1"/>
    <col min="5399" max="5632" width="10.42578125" style="1"/>
    <col min="5633" max="5633" width="6.140625" style="1" customWidth="1"/>
    <col min="5634" max="5634" width="81.5703125" style="1" customWidth="1"/>
    <col min="5635" max="5635" width="19" style="1" customWidth="1"/>
    <col min="5636" max="5636" width="15.140625" style="1" customWidth="1"/>
    <col min="5637" max="5637" width="13.42578125" style="1" bestFit="1" customWidth="1"/>
    <col min="5638" max="5638" width="14.5703125" style="1" customWidth="1"/>
    <col min="5639" max="5639" width="18.42578125" style="1" customWidth="1"/>
    <col min="5640" max="5640" width="11.5703125" style="1" customWidth="1"/>
    <col min="5641" max="5641" width="47.5703125" style="1" bestFit="1" customWidth="1"/>
    <col min="5642" max="5645" width="21.42578125" style="1" customWidth="1"/>
    <col min="5646" max="5646" width="48" style="1" bestFit="1" customWidth="1"/>
    <col min="5647" max="5647" width="22.42578125" style="1" bestFit="1" customWidth="1"/>
    <col min="5648" max="5649" width="22.5703125" style="1" bestFit="1" customWidth="1"/>
    <col min="5650" max="5650" width="24.5703125" style="1" bestFit="1" customWidth="1"/>
    <col min="5651" max="5651" width="51.42578125" style="1" bestFit="1" customWidth="1"/>
    <col min="5652" max="5652" width="20.42578125" style="1" customWidth="1"/>
    <col min="5653" max="5653" width="28" style="1" bestFit="1" customWidth="1"/>
    <col min="5654" max="5654" width="10.42578125" style="1" bestFit="1" customWidth="1"/>
    <col min="5655" max="5888" width="10.42578125" style="1"/>
    <col min="5889" max="5889" width="6.140625" style="1" customWidth="1"/>
    <col min="5890" max="5890" width="81.5703125" style="1" customWidth="1"/>
    <col min="5891" max="5891" width="19" style="1" customWidth="1"/>
    <col min="5892" max="5892" width="15.140625" style="1" customWidth="1"/>
    <col min="5893" max="5893" width="13.42578125" style="1" bestFit="1" customWidth="1"/>
    <col min="5894" max="5894" width="14.5703125" style="1" customWidth="1"/>
    <col min="5895" max="5895" width="18.42578125" style="1" customWidth="1"/>
    <col min="5896" max="5896" width="11.5703125" style="1" customWidth="1"/>
    <col min="5897" max="5897" width="47.5703125" style="1" bestFit="1" customWidth="1"/>
    <col min="5898" max="5901" width="21.42578125" style="1" customWidth="1"/>
    <col min="5902" max="5902" width="48" style="1" bestFit="1" customWidth="1"/>
    <col min="5903" max="5903" width="22.42578125" style="1" bestFit="1" customWidth="1"/>
    <col min="5904" max="5905" width="22.5703125" style="1" bestFit="1" customWidth="1"/>
    <col min="5906" max="5906" width="24.5703125" style="1" bestFit="1" customWidth="1"/>
    <col min="5907" max="5907" width="51.42578125" style="1" bestFit="1" customWidth="1"/>
    <col min="5908" max="5908" width="20.42578125" style="1" customWidth="1"/>
    <col min="5909" max="5909" width="28" style="1" bestFit="1" customWidth="1"/>
    <col min="5910" max="5910" width="10.42578125" style="1" bestFit="1" customWidth="1"/>
    <col min="5911" max="6144" width="10.42578125" style="1"/>
    <col min="6145" max="6145" width="6.140625" style="1" customWidth="1"/>
    <col min="6146" max="6146" width="81.5703125" style="1" customWidth="1"/>
    <col min="6147" max="6147" width="19" style="1" customWidth="1"/>
    <col min="6148" max="6148" width="15.140625" style="1" customWidth="1"/>
    <col min="6149" max="6149" width="13.42578125" style="1" bestFit="1" customWidth="1"/>
    <col min="6150" max="6150" width="14.5703125" style="1" customWidth="1"/>
    <col min="6151" max="6151" width="18.42578125" style="1" customWidth="1"/>
    <col min="6152" max="6152" width="11.5703125" style="1" customWidth="1"/>
    <col min="6153" max="6153" width="47.5703125" style="1" bestFit="1" customWidth="1"/>
    <col min="6154" max="6157" width="21.42578125" style="1" customWidth="1"/>
    <col min="6158" max="6158" width="48" style="1" bestFit="1" customWidth="1"/>
    <col min="6159" max="6159" width="22.42578125" style="1" bestFit="1" customWidth="1"/>
    <col min="6160" max="6161" width="22.5703125" style="1" bestFit="1" customWidth="1"/>
    <col min="6162" max="6162" width="24.5703125" style="1" bestFit="1" customWidth="1"/>
    <col min="6163" max="6163" width="51.42578125" style="1" bestFit="1" customWidth="1"/>
    <col min="6164" max="6164" width="20.42578125" style="1" customWidth="1"/>
    <col min="6165" max="6165" width="28" style="1" bestFit="1" customWidth="1"/>
    <col min="6166" max="6166" width="10.42578125" style="1" bestFit="1" customWidth="1"/>
    <col min="6167" max="6400" width="10.42578125" style="1"/>
    <col min="6401" max="6401" width="6.140625" style="1" customWidth="1"/>
    <col min="6402" max="6402" width="81.5703125" style="1" customWidth="1"/>
    <col min="6403" max="6403" width="19" style="1" customWidth="1"/>
    <col min="6404" max="6404" width="15.140625" style="1" customWidth="1"/>
    <col min="6405" max="6405" width="13.42578125" style="1" bestFit="1" customWidth="1"/>
    <col min="6406" max="6406" width="14.5703125" style="1" customWidth="1"/>
    <col min="6407" max="6407" width="18.42578125" style="1" customWidth="1"/>
    <col min="6408" max="6408" width="11.5703125" style="1" customWidth="1"/>
    <col min="6409" max="6409" width="47.5703125" style="1" bestFit="1" customWidth="1"/>
    <col min="6410" max="6413" width="21.42578125" style="1" customWidth="1"/>
    <col min="6414" max="6414" width="48" style="1" bestFit="1" customWidth="1"/>
    <col min="6415" max="6415" width="22.42578125" style="1" bestFit="1" customWidth="1"/>
    <col min="6416" max="6417" width="22.5703125" style="1" bestFit="1" customWidth="1"/>
    <col min="6418" max="6418" width="24.5703125" style="1" bestFit="1" customWidth="1"/>
    <col min="6419" max="6419" width="51.42578125" style="1" bestFit="1" customWidth="1"/>
    <col min="6420" max="6420" width="20.42578125" style="1" customWidth="1"/>
    <col min="6421" max="6421" width="28" style="1" bestFit="1" customWidth="1"/>
    <col min="6422" max="6422" width="10.42578125" style="1" bestFit="1" customWidth="1"/>
    <col min="6423" max="6656" width="10.42578125" style="1"/>
    <col min="6657" max="6657" width="6.140625" style="1" customWidth="1"/>
    <col min="6658" max="6658" width="81.5703125" style="1" customWidth="1"/>
    <col min="6659" max="6659" width="19" style="1" customWidth="1"/>
    <col min="6660" max="6660" width="15.140625" style="1" customWidth="1"/>
    <col min="6661" max="6661" width="13.42578125" style="1" bestFit="1" customWidth="1"/>
    <col min="6662" max="6662" width="14.5703125" style="1" customWidth="1"/>
    <col min="6663" max="6663" width="18.42578125" style="1" customWidth="1"/>
    <col min="6664" max="6664" width="11.5703125" style="1" customWidth="1"/>
    <col min="6665" max="6665" width="47.5703125" style="1" bestFit="1" customWidth="1"/>
    <col min="6666" max="6669" width="21.42578125" style="1" customWidth="1"/>
    <col min="6670" max="6670" width="48" style="1" bestFit="1" customWidth="1"/>
    <col min="6671" max="6671" width="22.42578125" style="1" bestFit="1" customWidth="1"/>
    <col min="6672" max="6673" width="22.5703125" style="1" bestFit="1" customWidth="1"/>
    <col min="6674" max="6674" width="24.5703125" style="1" bestFit="1" customWidth="1"/>
    <col min="6675" max="6675" width="51.42578125" style="1" bestFit="1" customWidth="1"/>
    <col min="6676" max="6676" width="20.42578125" style="1" customWidth="1"/>
    <col min="6677" max="6677" width="28" style="1" bestFit="1" customWidth="1"/>
    <col min="6678" max="6678" width="10.42578125" style="1" bestFit="1" customWidth="1"/>
    <col min="6679" max="6912" width="10.42578125" style="1"/>
    <col min="6913" max="6913" width="6.140625" style="1" customWidth="1"/>
    <col min="6914" max="6914" width="81.5703125" style="1" customWidth="1"/>
    <col min="6915" max="6915" width="19" style="1" customWidth="1"/>
    <col min="6916" max="6916" width="15.140625" style="1" customWidth="1"/>
    <col min="6917" max="6917" width="13.42578125" style="1" bestFit="1" customWidth="1"/>
    <col min="6918" max="6918" width="14.5703125" style="1" customWidth="1"/>
    <col min="6919" max="6919" width="18.42578125" style="1" customWidth="1"/>
    <col min="6920" max="6920" width="11.5703125" style="1" customWidth="1"/>
    <col min="6921" max="6921" width="47.5703125" style="1" bestFit="1" customWidth="1"/>
    <col min="6922" max="6925" width="21.42578125" style="1" customWidth="1"/>
    <col min="6926" max="6926" width="48" style="1" bestFit="1" customWidth="1"/>
    <col min="6927" max="6927" width="22.42578125" style="1" bestFit="1" customWidth="1"/>
    <col min="6928" max="6929" width="22.5703125" style="1" bestFit="1" customWidth="1"/>
    <col min="6930" max="6930" width="24.5703125" style="1" bestFit="1" customWidth="1"/>
    <col min="6931" max="6931" width="51.42578125" style="1" bestFit="1" customWidth="1"/>
    <col min="6932" max="6932" width="20.42578125" style="1" customWidth="1"/>
    <col min="6933" max="6933" width="28" style="1" bestFit="1" customWidth="1"/>
    <col min="6934" max="6934" width="10.42578125" style="1" bestFit="1" customWidth="1"/>
    <col min="6935" max="7168" width="10.42578125" style="1"/>
    <col min="7169" max="7169" width="6.140625" style="1" customWidth="1"/>
    <col min="7170" max="7170" width="81.5703125" style="1" customWidth="1"/>
    <col min="7171" max="7171" width="19" style="1" customWidth="1"/>
    <col min="7172" max="7172" width="15.140625" style="1" customWidth="1"/>
    <col min="7173" max="7173" width="13.42578125" style="1" bestFit="1" customWidth="1"/>
    <col min="7174" max="7174" width="14.5703125" style="1" customWidth="1"/>
    <col min="7175" max="7175" width="18.42578125" style="1" customWidth="1"/>
    <col min="7176" max="7176" width="11.5703125" style="1" customWidth="1"/>
    <col min="7177" max="7177" width="47.5703125" style="1" bestFit="1" customWidth="1"/>
    <col min="7178" max="7181" width="21.42578125" style="1" customWidth="1"/>
    <col min="7182" max="7182" width="48" style="1" bestFit="1" customWidth="1"/>
    <col min="7183" max="7183" width="22.42578125" style="1" bestFit="1" customWidth="1"/>
    <col min="7184" max="7185" width="22.5703125" style="1" bestFit="1" customWidth="1"/>
    <col min="7186" max="7186" width="24.5703125" style="1" bestFit="1" customWidth="1"/>
    <col min="7187" max="7187" width="51.42578125" style="1" bestFit="1" customWidth="1"/>
    <col min="7188" max="7188" width="20.42578125" style="1" customWidth="1"/>
    <col min="7189" max="7189" width="28" style="1" bestFit="1" customWidth="1"/>
    <col min="7190" max="7190" width="10.42578125" style="1" bestFit="1" customWidth="1"/>
    <col min="7191" max="7424" width="10.42578125" style="1"/>
    <col min="7425" max="7425" width="6.140625" style="1" customWidth="1"/>
    <col min="7426" max="7426" width="81.5703125" style="1" customWidth="1"/>
    <col min="7427" max="7427" width="19" style="1" customWidth="1"/>
    <col min="7428" max="7428" width="15.140625" style="1" customWidth="1"/>
    <col min="7429" max="7429" width="13.42578125" style="1" bestFit="1" customWidth="1"/>
    <col min="7430" max="7430" width="14.5703125" style="1" customWidth="1"/>
    <col min="7431" max="7431" width="18.42578125" style="1" customWidth="1"/>
    <col min="7432" max="7432" width="11.5703125" style="1" customWidth="1"/>
    <col min="7433" max="7433" width="47.5703125" style="1" bestFit="1" customWidth="1"/>
    <col min="7434" max="7437" width="21.42578125" style="1" customWidth="1"/>
    <col min="7438" max="7438" width="48" style="1" bestFit="1" customWidth="1"/>
    <col min="7439" max="7439" width="22.42578125" style="1" bestFit="1" customWidth="1"/>
    <col min="7440" max="7441" width="22.5703125" style="1" bestFit="1" customWidth="1"/>
    <col min="7442" max="7442" width="24.5703125" style="1" bestFit="1" customWidth="1"/>
    <col min="7443" max="7443" width="51.42578125" style="1" bestFit="1" customWidth="1"/>
    <col min="7444" max="7444" width="20.42578125" style="1" customWidth="1"/>
    <col min="7445" max="7445" width="28" style="1" bestFit="1" customWidth="1"/>
    <col min="7446" max="7446" width="10.42578125" style="1" bestFit="1" customWidth="1"/>
    <col min="7447" max="7680" width="10.42578125" style="1"/>
    <col min="7681" max="7681" width="6.140625" style="1" customWidth="1"/>
    <col min="7682" max="7682" width="81.5703125" style="1" customWidth="1"/>
    <col min="7683" max="7683" width="19" style="1" customWidth="1"/>
    <col min="7684" max="7684" width="15.140625" style="1" customWidth="1"/>
    <col min="7685" max="7685" width="13.42578125" style="1" bestFit="1" customWidth="1"/>
    <col min="7686" max="7686" width="14.5703125" style="1" customWidth="1"/>
    <col min="7687" max="7687" width="18.42578125" style="1" customWidth="1"/>
    <col min="7688" max="7688" width="11.5703125" style="1" customWidth="1"/>
    <col min="7689" max="7689" width="47.5703125" style="1" bestFit="1" customWidth="1"/>
    <col min="7690" max="7693" width="21.42578125" style="1" customWidth="1"/>
    <col min="7694" max="7694" width="48" style="1" bestFit="1" customWidth="1"/>
    <col min="7695" max="7695" width="22.42578125" style="1" bestFit="1" customWidth="1"/>
    <col min="7696" max="7697" width="22.5703125" style="1" bestFit="1" customWidth="1"/>
    <col min="7698" max="7698" width="24.5703125" style="1" bestFit="1" customWidth="1"/>
    <col min="7699" max="7699" width="51.42578125" style="1" bestFit="1" customWidth="1"/>
    <col min="7700" max="7700" width="20.42578125" style="1" customWidth="1"/>
    <col min="7701" max="7701" width="28" style="1" bestFit="1" customWidth="1"/>
    <col min="7702" max="7702" width="10.42578125" style="1" bestFit="1" customWidth="1"/>
    <col min="7703" max="7936" width="10.42578125" style="1"/>
    <col min="7937" max="7937" width="6.140625" style="1" customWidth="1"/>
    <col min="7938" max="7938" width="81.5703125" style="1" customWidth="1"/>
    <col min="7939" max="7939" width="19" style="1" customWidth="1"/>
    <col min="7940" max="7940" width="15.140625" style="1" customWidth="1"/>
    <col min="7941" max="7941" width="13.42578125" style="1" bestFit="1" customWidth="1"/>
    <col min="7942" max="7942" width="14.5703125" style="1" customWidth="1"/>
    <col min="7943" max="7943" width="18.42578125" style="1" customWidth="1"/>
    <col min="7944" max="7944" width="11.5703125" style="1" customWidth="1"/>
    <col min="7945" max="7945" width="47.5703125" style="1" bestFit="1" customWidth="1"/>
    <col min="7946" max="7949" width="21.42578125" style="1" customWidth="1"/>
    <col min="7950" max="7950" width="48" style="1" bestFit="1" customWidth="1"/>
    <col min="7951" max="7951" width="22.42578125" style="1" bestFit="1" customWidth="1"/>
    <col min="7952" max="7953" width="22.5703125" style="1" bestFit="1" customWidth="1"/>
    <col min="7954" max="7954" width="24.5703125" style="1" bestFit="1" customWidth="1"/>
    <col min="7955" max="7955" width="51.42578125" style="1" bestFit="1" customWidth="1"/>
    <col min="7956" max="7956" width="20.42578125" style="1" customWidth="1"/>
    <col min="7957" max="7957" width="28" style="1" bestFit="1" customWidth="1"/>
    <col min="7958" max="7958" width="10.42578125" style="1" bestFit="1" customWidth="1"/>
    <col min="7959" max="8192" width="10.42578125" style="1"/>
    <col min="8193" max="8193" width="6.140625" style="1" customWidth="1"/>
    <col min="8194" max="8194" width="81.5703125" style="1" customWidth="1"/>
    <col min="8195" max="8195" width="19" style="1" customWidth="1"/>
    <col min="8196" max="8196" width="15.140625" style="1" customWidth="1"/>
    <col min="8197" max="8197" width="13.42578125" style="1" bestFit="1" customWidth="1"/>
    <col min="8198" max="8198" width="14.5703125" style="1" customWidth="1"/>
    <col min="8199" max="8199" width="18.42578125" style="1" customWidth="1"/>
    <col min="8200" max="8200" width="11.5703125" style="1" customWidth="1"/>
    <col min="8201" max="8201" width="47.5703125" style="1" bestFit="1" customWidth="1"/>
    <col min="8202" max="8205" width="21.42578125" style="1" customWidth="1"/>
    <col min="8206" max="8206" width="48" style="1" bestFit="1" customWidth="1"/>
    <col min="8207" max="8207" width="22.42578125" style="1" bestFit="1" customWidth="1"/>
    <col min="8208" max="8209" width="22.5703125" style="1" bestFit="1" customWidth="1"/>
    <col min="8210" max="8210" width="24.5703125" style="1" bestFit="1" customWidth="1"/>
    <col min="8211" max="8211" width="51.42578125" style="1" bestFit="1" customWidth="1"/>
    <col min="8212" max="8212" width="20.42578125" style="1" customWidth="1"/>
    <col min="8213" max="8213" width="28" style="1" bestFit="1" customWidth="1"/>
    <col min="8214" max="8214" width="10.42578125" style="1" bestFit="1" customWidth="1"/>
    <col min="8215" max="8448" width="10.42578125" style="1"/>
    <col min="8449" max="8449" width="6.140625" style="1" customWidth="1"/>
    <col min="8450" max="8450" width="81.5703125" style="1" customWidth="1"/>
    <col min="8451" max="8451" width="19" style="1" customWidth="1"/>
    <col min="8452" max="8452" width="15.140625" style="1" customWidth="1"/>
    <col min="8453" max="8453" width="13.42578125" style="1" bestFit="1" customWidth="1"/>
    <col min="8454" max="8454" width="14.5703125" style="1" customWidth="1"/>
    <col min="8455" max="8455" width="18.42578125" style="1" customWidth="1"/>
    <col min="8456" max="8456" width="11.5703125" style="1" customWidth="1"/>
    <col min="8457" max="8457" width="47.5703125" style="1" bestFit="1" customWidth="1"/>
    <col min="8458" max="8461" width="21.42578125" style="1" customWidth="1"/>
    <col min="8462" max="8462" width="48" style="1" bestFit="1" customWidth="1"/>
    <col min="8463" max="8463" width="22.42578125" style="1" bestFit="1" customWidth="1"/>
    <col min="8464" max="8465" width="22.5703125" style="1" bestFit="1" customWidth="1"/>
    <col min="8466" max="8466" width="24.5703125" style="1" bestFit="1" customWidth="1"/>
    <col min="8467" max="8467" width="51.42578125" style="1" bestFit="1" customWidth="1"/>
    <col min="8468" max="8468" width="20.42578125" style="1" customWidth="1"/>
    <col min="8469" max="8469" width="28" style="1" bestFit="1" customWidth="1"/>
    <col min="8470" max="8470" width="10.42578125" style="1" bestFit="1" customWidth="1"/>
    <col min="8471" max="8704" width="10.42578125" style="1"/>
    <col min="8705" max="8705" width="6.140625" style="1" customWidth="1"/>
    <col min="8706" max="8706" width="81.5703125" style="1" customWidth="1"/>
    <col min="8707" max="8707" width="19" style="1" customWidth="1"/>
    <col min="8708" max="8708" width="15.140625" style="1" customWidth="1"/>
    <col min="8709" max="8709" width="13.42578125" style="1" bestFit="1" customWidth="1"/>
    <col min="8710" max="8710" width="14.5703125" style="1" customWidth="1"/>
    <col min="8711" max="8711" width="18.42578125" style="1" customWidth="1"/>
    <col min="8712" max="8712" width="11.5703125" style="1" customWidth="1"/>
    <col min="8713" max="8713" width="47.5703125" style="1" bestFit="1" customWidth="1"/>
    <col min="8714" max="8717" width="21.42578125" style="1" customWidth="1"/>
    <col min="8718" max="8718" width="48" style="1" bestFit="1" customWidth="1"/>
    <col min="8719" max="8719" width="22.42578125" style="1" bestFit="1" customWidth="1"/>
    <col min="8720" max="8721" width="22.5703125" style="1" bestFit="1" customWidth="1"/>
    <col min="8722" max="8722" width="24.5703125" style="1" bestFit="1" customWidth="1"/>
    <col min="8723" max="8723" width="51.42578125" style="1" bestFit="1" customWidth="1"/>
    <col min="8724" max="8724" width="20.42578125" style="1" customWidth="1"/>
    <col min="8725" max="8725" width="28" style="1" bestFit="1" customWidth="1"/>
    <col min="8726" max="8726" width="10.42578125" style="1" bestFit="1" customWidth="1"/>
    <col min="8727" max="8960" width="10.42578125" style="1"/>
    <col min="8961" max="8961" width="6.140625" style="1" customWidth="1"/>
    <col min="8962" max="8962" width="81.5703125" style="1" customWidth="1"/>
    <col min="8963" max="8963" width="19" style="1" customWidth="1"/>
    <col min="8964" max="8964" width="15.140625" style="1" customWidth="1"/>
    <col min="8965" max="8965" width="13.42578125" style="1" bestFit="1" customWidth="1"/>
    <col min="8966" max="8966" width="14.5703125" style="1" customWidth="1"/>
    <col min="8967" max="8967" width="18.42578125" style="1" customWidth="1"/>
    <col min="8968" max="8968" width="11.5703125" style="1" customWidth="1"/>
    <col min="8969" max="8969" width="47.5703125" style="1" bestFit="1" customWidth="1"/>
    <col min="8970" max="8973" width="21.42578125" style="1" customWidth="1"/>
    <col min="8974" max="8974" width="48" style="1" bestFit="1" customWidth="1"/>
    <col min="8975" max="8975" width="22.42578125" style="1" bestFit="1" customWidth="1"/>
    <col min="8976" max="8977" width="22.5703125" style="1" bestFit="1" customWidth="1"/>
    <col min="8978" max="8978" width="24.5703125" style="1" bestFit="1" customWidth="1"/>
    <col min="8979" max="8979" width="51.42578125" style="1" bestFit="1" customWidth="1"/>
    <col min="8980" max="8980" width="20.42578125" style="1" customWidth="1"/>
    <col min="8981" max="8981" width="28" style="1" bestFit="1" customWidth="1"/>
    <col min="8982" max="8982" width="10.42578125" style="1" bestFit="1" customWidth="1"/>
    <col min="8983" max="9216" width="10.42578125" style="1"/>
    <col min="9217" max="9217" width="6.140625" style="1" customWidth="1"/>
    <col min="9218" max="9218" width="81.5703125" style="1" customWidth="1"/>
    <col min="9219" max="9219" width="19" style="1" customWidth="1"/>
    <col min="9220" max="9220" width="15.140625" style="1" customWidth="1"/>
    <col min="9221" max="9221" width="13.42578125" style="1" bestFit="1" customWidth="1"/>
    <col min="9222" max="9222" width="14.5703125" style="1" customWidth="1"/>
    <col min="9223" max="9223" width="18.42578125" style="1" customWidth="1"/>
    <col min="9224" max="9224" width="11.5703125" style="1" customWidth="1"/>
    <col min="9225" max="9225" width="47.5703125" style="1" bestFit="1" customWidth="1"/>
    <col min="9226" max="9229" width="21.42578125" style="1" customWidth="1"/>
    <col min="9230" max="9230" width="48" style="1" bestFit="1" customWidth="1"/>
    <col min="9231" max="9231" width="22.42578125" style="1" bestFit="1" customWidth="1"/>
    <col min="9232" max="9233" width="22.5703125" style="1" bestFit="1" customWidth="1"/>
    <col min="9234" max="9234" width="24.5703125" style="1" bestFit="1" customWidth="1"/>
    <col min="9235" max="9235" width="51.42578125" style="1" bestFit="1" customWidth="1"/>
    <col min="9236" max="9236" width="20.42578125" style="1" customWidth="1"/>
    <col min="9237" max="9237" width="28" style="1" bestFit="1" customWidth="1"/>
    <col min="9238" max="9238" width="10.42578125" style="1" bestFit="1" customWidth="1"/>
    <col min="9239" max="9472" width="10.42578125" style="1"/>
    <col min="9473" max="9473" width="6.140625" style="1" customWidth="1"/>
    <col min="9474" max="9474" width="81.5703125" style="1" customWidth="1"/>
    <col min="9475" max="9475" width="19" style="1" customWidth="1"/>
    <col min="9476" max="9476" width="15.140625" style="1" customWidth="1"/>
    <col min="9477" max="9477" width="13.42578125" style="1" bestFit="1" customWidth="1"/>
    <col min="9478" max="9478" width="14.5703125" style="1" customWidth="1"/>
    <col min="9479" max="9479" width="18.42578125" style="1" customWidth="1"/>
    <col min="9480" max="9480" width="11.5703125" style="1" customWidth="1"/>
    <col min="9481" max="9481" width="47.5703125" style="1" bestFit="1" customWidth="1"/>
    <col min="9482" max="9485" width="21.42578125" style="1" customWidth="1"/>
    <col min="9486" max="9486" width="48" style="1" bestFit="1" customWidth="1"/>
    <col min="9487" max="9487" width="22.42578125" style="1" bestFit="1" customWidth="1"/>
    <col min="9488" max="9489" width="22.5703125" style="1" bestFit="1" customWidth="1"/>
    <col min="9490" max="9490" width="24.5703125" style="1" bestFit="1" customWidth="1"/>
    <col min="9491" max="9491" width="51.42578125" style="1" bestFit="1" customWidth="1"/>
    <col min="9492" max="9492" width="20.42578125" style="1" customWidth="1"/>
    <col min="9493" max="9493" width="28" style="1" bestFit="1" customWidth="1"/>
    <col min="9494" max="9494" width="10.42578125" style="1" bestFit="1" customWidth="1"/>
    <col min="9495" max="9728" width="10.42578125" style="1"/>
    <col min="9729" max="9729" width="6.140625" style="1" customWidth="1"/>
    <col min="9730" max="9730" width="81.5703125" style="1" customWidth="1"/>
    <col min="9731" max="9731" width="19" style="1" customWidth="1"/>
    <col min="9732" max="9732" width="15.140625" style="1" customWidth="1"/>
    <col min="9733" max="9733" width="13.42578125" style="1" bestFit="1" customWidth="1"/>
    <col min="9734" max="9734" width="14.5703125" style="1" customWidth="1"/>
    <col min="9735" max="9735" width="18.42578125" style="1" customWidth="1"/>
    <col min="9736" max="9736" width="11.5703125" style="1" customWidth="1"/>
    <col min="9737" max="9737" width="47.5703125" style="1" bestFit="1" customWidth="1"/>
    <col min="9738" max="9741" width="21.42578125" style="1" customWidth="1"/>
    <col min="9742" max="9742" width="48" style="1" bestFit="1" customWidth="1"/>
    <col min="9743" max="9743" width="22.42578125" style="1" bestFit="1" customWidth="1"/>
    <col min="9744" max="9745" width="22.5703125" style="1" bestFit="1" customWidth="1"/>
    <col min="9746" max="9746" width="24.5703125" style="1" bestFit="1" customWidth="1"/>
    <col min="9747" max="9747" width="51.42578125" style="1" bestFit="1" customWidth="1"/>
    <col min="9748" max="9748" width="20.42578125" style="1" customWidth="1"/>
    <col min="9749" max="9749" width="28" style="1" bestFit="1" customWidth="1"/>
    <col min="9750" max="9750" width="10.42578125" style="1" bestFit="1" customWidth="1"/>
    <col min="9751" max="9984" width="10.42578125" style="1"/>
    <col min="9985" max="9985" width="6.140625" style="1" customWidth="1"/>
    <col min="9986" max="9986" width="81.5703125" style="1" customWidth="1"/>
    <col min="9987" max="9987" width="19" style="1" customWidth="1"/>
    <col min="9988" max="9988" width="15.140625" style="1" customWidth="1"/>
    <col min="9989" max="9989" width="13.42578125" style="1" bestFit="1" customWidth="1"/>
    <col min="9990" max="9990" width="14.5703125" style="1" customWidth="1"/>
    <col min="9991" max="9991" width="18.42578125" style="1" customWidth="1"/>
    <col min="9992" max="9992" width="11.5703125" style="1" customWidth="1"/>
    <col min="9993" max="9993" width="47.5703125" style="1" bestFit="1" customWidth="1"/>
    <col min="9994" max="9997" width="21.42578125" style="1" customWidth="1"/>
    <col min="9998" max="9998" width="48" style="1" bestFit="1" customWidth="1"/>
    <col min="9999" max="9999" width="22.42578125" style="1" bestFit="1" customWidth="1"/>
    <col min="10000" max="10001" width="22.5703125" style="1" bestFit="1" customWidth="1"/>
    <col min="10002" max="10002" width="24.5703125" style="1" bestFit="1" customWidth="1"/>
    <col min="10003" max="10003" width="51.42578125" style="1" bestFit="1" customWidth="1"/>
    <col min="10004" max="10004" width="20.42578125" style="1" customWidth="1"/>
    <col min="10005" max="10005" width="28" style="1" bestFit="1" customWidth="1"/>
    <col min="10006" max="10006" width="10.42578125" style="1" bestFit="1" customWidth="1"/>
    <col min="10007" max="10240" width="10.42578125" style="1"/>
    <col min="10241" max="10241" width="6.140625" style="1" customWidth="1"/>
    <col min="10242" max="10242" width="81.5703125" style="1" customWidth="1"/>
    <col min="10243" max="10243" width="19" style="1" customWidth="1"/>
    <col min="10244" max="10244" width="15.140625" style="1" customWidth="1"/>
    <col min="10245" max="10245" width="13.42578125" style="1" bestFit="1" customWidth="1"/>
    <col min="10246" max="10246" width="14.5703125" style="1" customWidth="1"/>
    <col min="10247" max="10247" width="18.42578125" style="1" customWidth="1"/>
    <col min="10248" max="10248" width="11.5703125" style="1" customWidth="1"/>
    <col min="10249" max="10249" width="47.5703125" style="1" bestFit="1" customWidth="1"/>
    <col min="10250" max="10253" width="21.42578125" style="1" customWidth="1"/>
    <col min="10254" max="10254" width="48" style="1" bestFit="1" customWidth="1"/>
    <col min="10255" max="10255" width="22.42578125" style="1" bestFit="1" customWidth="1"/>
    <col min="10256" max="10257" width="22.5703125" style="1" bestFit="1" customWidth="1"/>
    <col min="10258" max="10258" width="24.5703125" style="1" bestFit="1" customWidth="1"/>
    <col min="10259" max="10259" width="51.42578125" style="1" bestFit="1" customWidth="1"/>
    <col min="10260" max="10260" width="20.42578125" style="1" customWidth="1"/>
    <col min="10261" max="10261" width="28" style="1" bestFit="1" customWidth="1"/>
    <col min="10262" max="10262" width="10.42578125" style="1" bestFit="1" customWidth="1"/>
    <col min="10263" max="10496" width="10.42578125" style="1"/>
    <col min="10497" max="10497" width="6.140625" style="1" customWidth="1"/>
    <col min="10498" max="10498" width="81.5703125" style="1" customWidth="1"/>
    <col min="10499" max="10499" width="19" style="1" customWidth="1"/>
    <col min="10500" max="10500" width="15.140625" style="1" customWidth="1"/>
    <col min="10501" max="10501" width="13.42578125" style="1" bestFit="1" customWidth="1"/>
    <col min="10502" max="10502" width="14.5703125" style="1" customWidth="1"/>
    <col min="10503" max="10503" width="18.42578125" style="1" customWidth="1"/>
    <col min="10504" max="10504" width="11.5703125" style="1" customWidth="1"/>
    <col min="10505" max="10505" width="47.5703125" style="1" bestFit="1" customWidth="1"/>
    <col min="10506" max="10509" width="21.42578125" style="1" customWidth="1"/>
    <col min="10510" max="10510" width="48" style="1" bestFit="1" customWidth="1"/>
    <col min="10511" max="10511" width="22.42578125" style="1" bestFit="1" customWidth="1"/>
    <col min="10512" max="10513" width="22.5703125" style="1" bestFit="1" customWidth="1"/>
    <col min="10514" max="10514" width="24.5703125" style="1" bestFit="1" customWidth="1"/>
    <col min="10515" max="10515" width="51.42578125" style="1" bestFit="1" customWidth="1"/>
    <col min="10516" max="10516" width="20.42578125" style="1" customWidth="1"/>
    <col min="10517" max="10517" width="28" style="1" bestFit="1" customWidth="1"/>
    <col min="10518" max="10518" width="10.42578125" style="1" bestFit="1" customWidth="1"/>
    <col min="10519" max="10752" width="10.42578125" style="1"/>
    <col min="10753" max="10753" width="6.140625" style="1" customWidth="1"/>
    <col min="10754" max="10754" width="81.5703125" style="1" customWidth="1"/>
    <col min="10755" max="10755" width="19" style="1" customWidth="1"/>
    <col min="10756" max="10756" width="15.140625" style="1" customWidth="1"/>
    <col min="10757" max="10757" width="13.42578125" style="1" bestFit="1" customWidth="1"/>
    <col min="10758" max="10758" width="14.5703125" style="1" customWidth="1"/>
    <col min="10759" max="10759" width="18.42578125" style="1" customWidth="1"/>
    <col min="10760" max="10760" width="11.5703125" style="1" customWidth="1"/>
    <col min="10761" max="10761" width="47.5703125" style="1" bestFit="1" customWidth="1"/>
    <col min="10762" max="10765" width="21.42578125" style="1" customWidth="1"/>
    <col min="10766" max="10766" width="48" style="1" bestFit="1" customWidth="1"/>
    <col min="10767" max="10767" width="22.42578125" style="1" bestFit="1" customWidth="1"/>
    <col min="10768" max="10769" width="22.5703125" style="1" bestFit="1" customWidth="1"/>
    <col min="10770" max="10770" width="24.5703125" style="1" bestFit="1" customWidth="1"/>
    <col min="10771" max="10771" width="51.42578125" style="1" bestFit="1" customWidth="1"/>
    <col min="10772" max="10772" width="20.42578125" style="1" customWidth="1"/>
    <col min="10773" max="10773" width="28" style="1" bestFit="1" customWidth="1"/>
    <col min="10774" max="10774" width="10.42578125" style="1" bestFit="1" customWidth="1"/>
    <col min="10775" max="11008" width="10.42578125" style="1"/>
    <col min="11009" max="11009" width="6.140625" style="1" customWidth="1"/>
    <col min="11010" max="11010" width="81.5703125" style="1" customWidth="1"/>
    <col min="11011" max="11011" width="19" style="1" customWidth="1"/>
    <col min="11012" max="11012" width="15.140625" style="1" customWidth="1"/>
    <col min="11013" max="11013" width="13.42578125" style="1" bestFit="1" customWidth="1"/>
    <col min="11014" max="11014" width="14.5703125" style="1" customWidth="1"/>
    <col min="11015" max="11015" width="18.42578125" style="1" customWidth="1"/>
    <col min="11016" max="11016" width="11.5703125" style="1" customWidth="1"/>
    <col min="11017" max="11017" width="47.5703125" style="1" bestFit="1" customWidth="1"/>
    <col min="11018" max="11021" width="21.42578125" style="1" customWidth="1"/>
    <col min="11022" max="11022" width="48" style="1" bestFit="1" customWidth="1"/>
    <col min="11023" max="11023" width="22.42578125" style="1" bestFit="1" customWidth="1"/>
    <col min="11024" max="11025" width="22.5703125" style="1" bestFit="1" customWidth="1"/>
    <col min="11026" max="11026" width="24.5703125" style="1" bestFit="1" customWidth="1"/>
    <col min="11027" max="11027" width="51.42578125" style="1" bestFit="1" customWidth="1"/>
    <col min="11028" max="11028" width="20.42578125" style="1" customWidth="1"/>
    <col min="11029" max="11029" width="28" style="1" bestFit="1" customWidth="1"/>
    <col min="11030" max="11030" width="10.42578125" style="1" bestFit="1" customWidth="1"/>
    <col min="11031" max="11264" width="10.42578125" style="1"/>
    <col min="11265" max="11265" width="6.140625" style="1" customWidth="1"/>
    <col min="11266" max="11266" width="81.5703125" style="1" customWidth="1"/>
    <col min="11267" max="11267" width="19" style="1" customWidth="1"/>
    <col min="11268" max="11268" width="15.140625" style="1" customWidth="1"/>
    <col min="11269" max="11269" width="13.42578125" style="1" bestFit="1" customWidth="1"/>
    <col min="11270" max="11270" width="14.5703125" style="1" customWidth="1"/>
    <col min="11271" max="11271" width="18.42578125" style="1" customWidth="1"/>
    <col min="11272" max="11272" width="11.5703125" style="1" customWidth="1"/>
    <col min="11273" max="11273" width="47.5703125" style="1" bestFit="1" customWidth="1"/>
    <col min="11274" max="11277" width="21.42578125" style="1" customWidth="1"/>
    <col min="11278" max="11278" width="48" style="1" bestFit="1" customWidth="1"/>
    <col min="11279" max="11279" width="22.42578125" style="1" bestFit="1" customWidth="1"/>
    <col min="11280" max="11281" width="22.5703125" style="1" bestFit="1" customWidth="1"/>
    <col min="11282" max="11282" width="24.5703125" style="1" bestFit="1" customWidth="1"/>
    <col min="11283" max="11283" width="51.42578125" style="1" bestFit="1" customWidth="1"/>
    <col min="11284" max="11284" width="20.42578125" style="1" customWidth="1"/>
    <col min="11285" max="11285" width="28" style="1" bestFit="1" customWidth="1"/>
    <col min="11286" max="11286" width="10.42578125" style="1" bestFit="1" customWidth="1"/>
    <col min="11287" max="11520" width="10.42578125" style="1"/>
    <col min="11521" max="11521" width="6.140625" style="1" customWidth="1"/>
    <col min="11522" max="11522" width="81.5703125" style="1" customWidth="1"/>
    <col min="11523" max="11523" width="19" style="1" customWidth="1"/>
    <col min="11524" max="11524" width="15.140625" style="1" customWidth="1"/>
    <col min="11525" max="11525" width="13.42578125" style="1" bestFit="1" customWidth="1"/>
    <col min="11526" max="11526" width="14.5703125" style="1" customWidth="1"/>
    <col min="11527" max="11527" width="18.42578125" style="1" customWidth="1"/>
    <col min="11528" max="11528" width="11.5703125" style="1" customWidth="1"/>
    <col min="11529" max="11529" width="47.5703125" style="1" bestFit="1" customWidth="1"/>
    <col min="11530" max="11533" width="21.42578125" style="1" customWidth="1"/>
    <col min="11534" max="11534" width="48" style="1" bestFit="1" customWidth="1"/>
    <col min="11535" max="11535" width="22.42578125" style="1" bestFit="1" customWidth="1"/>
    <col min="11536" max="11537" width="22.5703125" style="1" bestFit="1" customWidth="1"/>
    <col min="11538" max="11538" width="24.5703125" style="1" bestFit="1" customWidth="1"/>
    <col min="11539" max="11539" width="51.42578125" style="1" bestFit="1" customWidth="1"/>
    <col min="11540" max="11540" width="20.42578125" style="1" customWidth="1"/>
    <col min="11541" max="11541" width="28" style="1" bestFit="1" customWidth="1"/>
    <col min="11542" max="11542" width="10.42578125" style="1" bestFit="1" customWidth="1"/>
    <col min="11543" max="11776" width="10.42578125" style="1"/>
    <col min="11777" max="11777" width="6.140625" style="1" customWidth="1"/>
    <col min="11778" max="11778" width="81.5703125" style="1" customWidth="1"/>
    <col min="11779" max="11779" width="19" style="1" customWidth="1"/>
    <col min="11780" max="11780" width="15.140625" style="1" customWidth="1"/>
    <col min="11781" max="11781" width="13.42578125" style="1" bestFit="1" customWidth="1"/>
    <col min="11782" max="11782" width="14.5703125" style="1" customWidth="1"/>
    <col min="11783" max="11783" width="18.42578125" style="1" customWidth="1"/>
    <col min="11784" max="11784" width="11.5703125" style="1" customWidth="1"/>
    <col min="11785" max="11785" width="47.5703125" style="1" bestFit="1" customWidth="1"/>
    <col min="11786" max="11789" width="21.42578125" style="1" customWidth="1"/>
    <col min="11790" max="11790" width="48" style="1" bestFit="1" customWidth="1"/>
    <col min="11791" max="11791" width="22.42578125" style="1" bestFit="1" customWidth="1"/>
    <col min="11792" max="11793" width="22.5703125" style="1" bestFit="1" customWidth="1"/>
    <col min="11794" max="11794" width="24.5703125" style="1" bestFit="1" customWidth="1"/>
    <col min="11795" max="11795" width="51.42578125" style="1" bestFit="1" customWidth="1"/>
    <col min="11796" max="11796" width="20.42578125" style="1" customWidth="1"/>
    <col min="11797" max="11797" width="28" style="1" bestFit="1" customWidth="1"/>
    <col min="11798" max="11798" width="10.42578125" style="1" bestFit="1" customWidth="1"/>
    <col min="11799" max="12032" width="10.42578125" style="1"/>
    <col min="12033" max="12033" width="6.140625" style="1" customWidth="1"/>
    <col min="12034" max="12034" width="81.5703125" style="1" customWidth="1"/>
    <col min="12035" max="12035" width="19" style="1" customWidth="1"/>
    <col min="12036" max="12036" width="15.140625" style="1" customWidth="1"/>
    <col min="12037" max="12037" width="13.42578125" style="1" bestFit="1" customWidth="1"/>
    <col min="12038" max="12038" width="14.5703125" style="1" customWidth="1"/>
    <col min="12039" max="12039" width="18.42578125" style="1" customWidth="1"/>
    <col min="12040" max="12040" width="11.5703125" style="1" customWidth="1"/>
    <col min="12041" max="12041" width="47.5703125" style="1" bestFit="1" customWidth="1"/>
    <col min="12042" max="12045" width="21.42578125" style="1" customWidth="1"/>
    <col min="12046" max="12046" width="48" style="1" bestFit="1" customWidth="1"/>
    <col min="12047" max="12047" width="22.42578125" style="1" bestFit="1" customWidth="1"/>
    <col min="12048" max="12049" width="22.5703125" style="1" bestFit="1" customWidth="1"/>
    <col min="12050" max="12050" width="24.5703125" style="1" bestFit="1" customWidth="1"/>
    <col min="12051" max="12051" width="51.42578125" style="1" bestFit="1" customWidth="1"/>
    <col min="12052" max="12052" width="20.42578125" style="1" customWidth="1"/>
    <col min="12053" max="12053" width="28" style="1" bestFit="1" customWidth="1"/>
    <col min="12054" max="12054" width="10.42578125" style="1" bestFit="1" customWidth="1"/>
    <col min="12055" max="12288" width="10.42578125" style="1"/>
    <col min="12289" max="12289" width="6.140625" style="1" customWidth="1"/>
    <col min="12290" max="12290" width="81.5703125" style="1" customWidth="1"/>
    <col min="12291" max="12291" width="19" style="1" customWidth="1"/>
    <col min="12292" max="12292" width="15.140625" style="1" customWidth="1"/>
    <col min="12293" max="12293" width="13.42578125" style="1" bestFit="1" customWidth="1"/>
    <col min="12294" max="12294" width="14.5703125" style="1" customWidth="1"/>
    <col min="12295" max="12295" width="18.42578125" style="1" customWidth="1"/>
    <col min="12296" max="12296" width="11.5703125" style="1" customWidth="1"/>
    <col min="12297" max="12297" width="47.5703125" style="1" bestFit="1" customWidth="1"/>
    <col min="12298" max="12301" width="21.42578125" style="1" customWidth="1"/>
    <col min="12302" max="12302" width="48" style="1" bestFit="1" customWidth="1"/>
    <col min="12303" max="12303" width="22.42578125" style="1" bestFit="1" customWidth="1"/>
    <col min="12304" max="12305" width="22.5703125" style="1" bestFit="1" customWidth="1"/>
    <col min="12306" max="12306" width="24.5703125" style="1" bestFit="1" customWidth="1"/>
    <col min="12307" max="12307" width="51.42578125" style="1" bestFit="1" customWidth="1"/>
    <col min="12308" max="12308" width="20.42578125" style="1" customWidth="1"/>
    <col min="12309" max="12309" width="28" style="1" bestFit="1" customWidth="1"/>
    <col min="12310" max="12310" width="10.42578125" style="1" bestFit="1" customWidth="1"/>
    <col min="12311" max="12544" width="10.42578125" style="1"/>
    <col min="12545" max="12545" width="6.140625" style="1" customWidth="1"/>
    <col min="12546" max="12546" width="81.5703125" style="1" customWidth="1"/>
    <col min="12547" max="12547" width="19" style="1" customWidth="1"/>
    <col min="12548" max="12548" width="15.140625" style="1" customWidth="1"/>
    <col min="12549" max="12549" width="13.42578125" style="1" bestFit="1" customWidth="1"/>
    <col min="12550" max="12550" width="14.5703125" style="1" customWidth="1"/>
    <col min="12551" max="12551" width="18.42578125" style="1" customWidth="1"/>
    <col min="12552" max="12552" width="11.5703125" style="1" customWidth="1"/>
    <col min="12553" max="12553" width="47.5703125" style="1" bestFit="1" customWidth="1"/>
    <col min="12554" max="12557" width="21.42578125" style="1" customWidth="1"/>
    <col min="12558" max="12558" width="48" style="1" bestFit="1" customWidth="1"/>
    <col min="12559" max="12559" width="22.42578125" style="1" bestFit="1" customWidth="1"/>
    <col min="12560" max="12561" width="22.5703125" style="1" bestFit="1" customWidth="1"/>
    <col min="12562" max="12562" width="24.5703125" style="1" bestFit="1" customWidth="1"/>
    <col min="12563" max="12563" width="51.42578125" style="1" bestFit="1" customWidth="1"/>
    <col min="12564" max="12564" width="20.42578125" style="1" customWidth="1"/>
    <col min="12565" max="12565" width="28" style="1" bestFit="1" customWidth="1"/>
    <col min="12566" max="12566" width="10.42578125" style="1" bestFit="1" customWidth="1"/>
    <col min="12567" max="12800" width="10.42578125" style="1"/>
    <col min="12801" max="12801" width="6.140625" style="1" customWidth="1"/>
    <col min="12802" max="12802" width="81.5703125" style="1" customWidth="1"/>
    <col min="12803" max="12803" width="19" style="1" customWidth="1"/>
    <col min="12804" max="12804" width="15.140625" style="1" customWidth="1"/>
    <col min="12805" max="12805" width="13.42578125" style="1" bestFit="1" customWidth="1"/>
    <col min="12806" max="12806" width="14.5703125" style="1" customWidth="1"/>
    <col min="12807" max="12807" width="18.42578125" style="1" customWidth="1"/>
    <col min="12808" max="12808" width="11.5703125" style="1" customWidth="1"/>
    <col min="12809" max="12809" width="47.5703125" style="1" bestFit="1" customWidth="1"/>
    <col min="12810" max="12813" width="21.42578125" style="1" customWidth="1"/>
    <col min="12814" max="12814" width="48" style="1" bestFit="1" customWidth="1"/>
    <col min="12815" max="12815" width="22.42578125" style="1" bestFit="1" customWidth="1"/>
    <col min="12816" max="12817" width="22.5703125" style="1" bestFit="1" customWidth="1"/>
    <col min="12818" max="12818" width="24.5703125" style="1" bestFit="1" customWidth="1"/>
    <col min="12819" max="12819" width="51.42578125" style="1" bestFit="1" customWidth="1"/>
    <col min="12820" max="12820" width="20.42578125" style="1" customWidth="1"/>
    <col min="12821" max="12821" width="28" style="1" bestFit="1" customWidth="1"/>
    <col min="12822" max="12822" width="10.42578125" style="1" bestFit="1" customWidth="1"/>
    <col min="12823" max="13056" width="10.42578125" style="1"/>
    <col min="13057" max="13057" width="6.140625" style="1" customWidth="1"/>
    <col min="13058" max="13058" width="81.5703125" style="1" customWidth="1"/>
    <col min="13059" max="13059" width="19" style="1" customWidth="1"/>
    <col min="13060" max="13060" width="15.140625" style="1" customWidth="1"/>
    <col min="13061" max="13061" width="13.42578125" style="1" bestFit="1" customWidth="1"/>
    <col min="13062" max="13062" width="14.5703125" style="1" customWidth="1"/>
    <col min="13063" max="13063" width="18.42578125" style="1" customWidth="1"/>
    <col min="13064" max="13064" width="11.5703125" style="1" customWidth="1"/>
    <col min="13065" max="13065" width="47.5703125" style="1" bestFit="1" customWidth="1"/>
    <col min="13066" max="13069" width="21.42578125" style="1" customWidth="1"/>
    <col min="13070" max="13070" width="48" style="1" bestFit="1" customWidth="1"/>
    <col min="13071" max="13071" width="22.42578125" style="1" bestFit="1" customWidth="1"/>
    <col min="13072" max="13073" width="22.5703125" style="1" bestFit="1" customWidth="1"/>
    <col min="13074" max="13074" width="24.5703125" style="1" bestFit="1" customWidth="1"/>
    <col min="13075" max="13075" width="51.42578125" style="1" bestFit="1" customWidth="1"/>
    <col min="13076" max="13076" width="20.42578125" style="1" customWidth="1"/>
    <col min="13077" max="13077" width="28" style="1" bestFit="1" customWidth="1"/>
    <col min="13078" max="13078" width="10.42578125" style="1" bestFit="1" customWidth="1"/>
    <col min="13079" max="13312" width="10.42578125" style="1"/>
    <col min="13313" max="13313" width="6.140625" style="1" customWidth="1"/>
    <col min="13314" max="13314" width="81.5703125" style="1" customWidth="1"/>
    <col min="13315" max="13315" width="19" style="1" customWidth="1"/>
    <col min="13316" max="13316" width="15.140625" style="1" customWidth="1"/>
    <col min="13317" max="13317" width="13.42578125" style="1" bestFit="1" customWidth="1"/>
    <col min="13318" max="13318" width="14.5703125" style="1" customWidth="1"/>
    <col min="13319" max="13319" width="18.42578125" style="1" customWidth="1"/>
    <col min="13320" max="13320" width="11.5703125" style="1" customWidth="1"/>
    <col min="13321" max="13321" width="47.5703125" style="1" bestFit="1" customWidth="1"/>
    <col min="13322" max="13325" width="21.42578125" style="1" customWidth="1"/>
    <col min="13326" max="13326" width="48" style="1" bestFit="1" customWidth="1"/>
    <col min="13327" max="13327" width="22.42578125" style="1" bestFit="1" customWidth="1"/>
    <col min="13328" max="13329" width="22.5703125" style="1" bestFit="1" customWidth="1"/>
    <col min="13330" max="13330" width="24.5703125" style="1" bestFit="1" customWidth="1"/>
    <col min="13331" max="13331" width="51.42578125" style="1" bestFit="1" customWidth="1"/>
    <col min="13332" max="13332" width="20.42578125" style="1" customWidth="1"/>
    <col min="13333" max="13333" width="28" style="1" bestFit="1" customWidth="1"/>
    <col min="13334" max="13334" width="10.42578125" style="1" bestFit="1" customWidth="1"/>
    <col min="13335" max="13568" width="10.42578125" style="1"/>
    <col min="13569" max="13569" width="6.140625" style="1" customWidth="1"/>
    <col min="13570" max="13570" width="81.5703125" style="1" customWidth="1"/>
    <col min="13571" max="13571" width="19" style="1" customWidth="1"/>
    <col min="13572" max="13572" width="15.140625" style="1" customWidth="1"/>
    <col min="13573" max="13573" width="13.42578125" style="1" bestFit="1" customWidth="1"/>
    <col min="13574" max="13574" width="14.5703125" style="1" customWidth="1"/>
    <col min="13575" max="13575" width="18.42578125" style="1" customWidth="1"/>
    <col min="13576" max="13576" width="11.5703125" style="1" customWidth="1"/>
    <col min="13577" max="13577" width="47.5703125" style="1" bestFit="1" customWidth="1"/>
    <col min="13578" max="13581" width="21.42578125" style="1" customWidth="1"/>
    <col min="13582" max="13582" width="48" style="1" bestFit="1" customWidth="1"/>
    <col min="13583" max="13583" width="22.42578125" style="1" bestFit="1" customWidth="1"/>
    <col min="13584" max="13585" width="22.5703125" style="1" bestFit="1" customWidth="1"/>
    <col min="13586" max="13586" width="24.5703125" style="1" bestFit="1" customWidth="1"/>
    <col min="13587" max="13587" width="51.42578125" style="1" bestFit="1" customWidth="1"/>
    <col min="13588" max="13588" width="20.42578125" style="1" customWidth="1"/>
    <col min="13589" max="13589" width="28" style="1" bestFit="1" customWidth="1"/>
    <col min="13590" max="13590" width="10.42578125" style="1" bestFit="1" customWidth="1"/>
    <col min="13591" max="13824" width="10.42578125" style="1"/>
    <col min="13825" max="13825" width="6.140625" style="1" customWidth="1"/>
    <col min="13826" max="13826" width="81.5703125" style="1" customWidth="1"/>
    <col min="13827" max="13827" width="19" style="1" customWidth="1"/>
    <col min="13828" max="13828" width="15.140625" style="1" customWidth="1"/>
    <col min="13829" max="13829" width="13.42578125" style="1" bestFit="1" customWidth="1"/>
    <col min="13830" max="13830" width="14.5703125" style="1" customWidth="1"/>
    <col min="13831" max="13831" width="18.42578125" style="1" customWidth="1"/>
    <col min="13832" max="13832" width="11.5703125" style="1" customWidth="1"/>
    <col min="13833" max="13833" width="47.5703125" style="1" bestFit="1" customWidth="1"/>
    <col min="13834" max="13837" width="21.42578125" style="1" customWidth="1"/>
    <col min="13838" max="13838" width="48" style="1" bestFit="1" customWidth="1"/>
    <col min="13839" max="13839" width="22.42578125" style="1" bestFit="1" customWidth="1"/>
    <col min="13840" max="13841" width="22.5703125" style="1" bestFit="1" customWidth="1"/>
    <col min="13842" max="13842" width="24.5703125" style="1" bestFit="1" customWidth="1"/>
    <col min="13843" max="13843" width="51.42578125" style="1" bestFit="1" customWidth="1"/>
    <col min="13844" max="13844" width="20.42578125" style="1" customWidth="1"/>
    <col min="13845" max="13845" width="28" style="1" bestFit="1" customWidth="1"/>
    <col min="13846" max="13846" width="10.42578125" style="1" bestFit="1" customWidth="1"/>
    <col min="13847" max="14080" width="10.42578125" style="1"/>
    <col min="14081" max="14081" width="6.140625" style="1" customWidth="1"/>
    <col min="14082" max="14082" width="81.5703125" style="1" customWidth="1"/>
    <col min="14083" max="14083" width="19" style="1" customWidth="1"/>
    <col min="14084" max="14084" width="15.140625" style="1" customWidth="1"/>
    <col min="14085" max="14085" width="13.42578125" style="1" bestFit="1" customWidth="1"/>
    <col min="14086" max="14086" width="14.5703125" style="1" customWidth="1"/>
    <col min="14087" max="14087" width="18.42578125" style="1" customWidth="1"/>
    <col min="14088" max="14088" width="11.5703125" style="1" customWidth="1"/>
    <col min="14089" max="14089" width="47.5703125" style="1" bestFit="1" customWidth="1"/>
    <col min="14090" max="14093" width="21.42578125" style="1" customWidth="1"/>
    <col min="14094" max="14094" width="48" style="1" bestFit="1" customWidth="1"/>
    <col min="14095" max="14095" width="22.42578125" style="1" bestFit="1" customWidth="1"/>
    <col min="14096" max="14097" width="22.5703125" style="1" bestFit="1" customWidth="1"/>
    <col min="14098" max="14098" width="24.5703125" style="1" bestFit="1" customWidth="1"/>
    <col min="14099" max="14099" width="51.42578125" style="1" bestFit="1" customWidth="1"/>
    <col min="14100" max="14100" width="20.42578125" style="1" customWidth="1"/>
    <col min="14101" max="14101" width="28" style="1" bestFit="1" customWidth="1"/>
    <col min="14102" max="14102" width="10.42578125" style="1" bestFit="1" customWidth="1"/>
    <col min="14103" max="14336" width="10.42578125" style="1"/>
    <col min="14337" max="14337" width="6.140625" style="1" customWidth="1"/>
    <col min="14338" max="14338" width="81.5703125" style="1" customWidth="1"/>
    <col min="14339" max="14339" width="19" style="1" customWidth="1"/>
    <col min="14340" max="14340" width="15.140625" style="1" customWidth="1"/>
    <col min="14341" max="14341" width="13.42578125" style="1" bestFit="1" customWidth="1"/>
    <col min="14342" max="14342" width="14.5703125" style="1" customWidth="1"/>
    <col min="14343" max="14343" width="18.42578125" style="1" customWidth="1"/>
    <col min="14344" max="14344" width="11.5703125" style="1" customWidth="1"/>
    <col min="14345" max="14345" width="47.5703125" style="1" bestFit="1" customWidth="1"/>
    <col min="14346" max="14349" width="21.42578125" style="1" customWidth="1"/>
    <col min="14350" max="14350" width="48" style="1" bestFit="1" customWidth="1"/>
    <col min="14351" max="14351" width="22.42578125" style="1" bestFit="1" customWidth="1"/>
    <col min="14352" max="14353" width="22.5703125" style="1" bestFit="1" customWidth="1"/>
    <col min="14354" max="14354" width="24.5703125" style="1" bestFit="1" customWidth="1"/>
    <col min="14355" max="14355" width="51.42578125" style="1" bestFit="1" customWidth="1"/>
    <col min="14356" max="14356" width="20.42578125" style="1" customWidth="1"/>
    <col min="14357" max="14357" width="28" style="1" bestFit="1" customWidth="1"/>
    <col min="14358" max="14358" width="10.42578125" style="1" bestFit="1" customWidth="1"/>
    <col min="14359" max="14592" width="10.42578125" style="1"/>
    <col min="14593" max="14593" width="6.140625" style="1" customWidth="1"/>
    <col min="14594" max="14594" width="81.5703125" style="1" customWidth="1"/>
    <col min="14595" max="14595" width="19" style="1" customWidth="1"/>
    <col min="14596" max="14596" width="15.140625" style="1" customWidth="1"/>
    <col min="14597" max="14597" width="13.42578125" style="1" bestFit="1" customWidth="1"/>
    <col min="14598" max="14598" width="14.5703125" style="1" customWidth="1"/>
    <col min="14599" max="14599" width="18.42578125" style="1" customWidth="1"/>
    <col min="14600" max="14600" width="11.5703125" style="1" customWidth="1"/>
    <col min="14601" max="14601" width="47.5703125" style="1" bestFit="1" customWidth="1"/>
    <col min="14602" max="14605" width="21.42578125" style="1" customWidth="1"/>
    <col min="14606" max="14606" width="48" style="1" bestFit="1" customWidth="1"/>
    <col min="14607" max="14607" width="22.42578125" style="1" bestFit="1" customWidth="1"/>
    <col min="14608" max="14609" width="22.5703125" style="1" bestFit="1" customWidth="1"/>
    <col min="14610" max="14610" width="24.5703125" style="1" bestFit="1" customWidth="1"/>
    <col min="14611" max="14611" width="51.42578125" style="1" bestFit="1" customWidth="1"/>
    <col min="14612" max="14612" width="20.42578125" style="1" customWidth="1"/>
    <col min="14613" max="14613" width="28" style="1" bestFit="1" customWidth="1"/>
    <col min="14614" max="14614" width="10.42578125" style="1" bestFit="1" customWidth="1"/>
    <col min="14615" max="14848" width="10.42578125" style="1"/>
    <col min="14849" max="14849" width="6.140625" style="1" customWidth="1"/>
    <col min="14850" max="14850" width="81.5703125" style="1" customWidth="1"/>
    <col min="14851" max="14851" width="19" style="1" customWidth="1"/>
    <col min="14852" max="14852" width="15.140625" style="1" customWidth="1"/>
    <col min="14853" max="14853" width="13.42578125" style="1" bestFit="1" customWidth="1"/>
    <col min="14854" max="14854" width="14.5703125" style="1" customWidth="1"/>
    <col min="14855" max="14855" width="18.42578125" style="1" customWidth="1"/>
    <col min="14856" max="14856" width="11.5703125" style="1" customWidth="1"/>
    <col min="14857" max="14857" width="47.5703125" style="1" bestFit="1" customWidth="1"/>
    <col min="14858" max="14861" width="21.42578125" style="1" customWidth="1"/>
    <col min="14862" max="14862" width="48" style="1" bestFit="1" customWidth="1"/>
    <col min="14863" max="14863" width="22.42578125" style="1" bestFit="1" customWidth="1"/>
    <col min="14864" max="14865" width="22.5703125" style="1" bestFit="1" customWidth="1"/>
    <col min="14866" max="14866" width="24.5703125" style="1" bestFit="1" customWidth="1"/>
    <col min="14867" max="14867" width="51.42578125" style="1" bestFit="1" customWidth="1"/>
    <col min="14868" max="14868" width="20.42578125" style="1" customWidth="1"/>
    <col min="14869" max="14869" width="28" style="1" bestFit="1" customWidth="1"/>
    <col min="14870" max="14870" width="10.42578125" style="1" bestFit="1" customWidth="1"/>
    <col min="14871" max="15104" width="10.42578125" style="1"/>
    <col min="15105" max="15105" width="6.140625" style="1" customWidth="1"/>
    <col min="15106" max="15106" width="81.5703125" style="1" customWidth="1"/>
    <col min="15107" max="15107" width="19" style="1" customWidth="1"/>
    <col min="15108" max="15108" width="15.140625" style="1" customWidth="1"/>
    <col min="15109" max="15109" width="13.42578125" style="1" bestFit="1" customWidth="1"/>
    <col min="15110" max="15110" width="14.5703125" style="1" customWidth="1"/>
    <col min="15111" max="15111" width="18.42578125" style="1" customWidth="1"/>
    <col min="15112" max="15112" width="11.5703125" style="1" customWidth="1"/>
    <col min="15113" max="15113" width="47.5703125" style="1" bestFit="1" customWidth="1"/>
    <col min="15114" max="15117" width="21.42578125" style="1" customWidth="1"/>
    <col min="15118" max="15118" width="48" style="1" bestFit="1" customWidth="1"/>
    <col min="15119" max="15119" width="22.42578125" style="1" bestFit="1" customWidth="1"/>
    <col min="15120" max="15121" width="22.5703125" style="1" bestFit="1" customWidth="1"/>
    <col min="15122" max="15122" width="24.5703125" style="1" bestFit="1" customWidth="1"/>
    <col min="15123" max="15123" width="51.42578125" style="1" bestFit="1" customWidth="1"/>
    <col min="15124" max="15124" width="20.42578125" style="1" customWidth="1"/>
    <col min="15125" max="15125" width="28" style="1" bestFit="1" customWidth="1"/>
    <col min="15126" max="15126" width="10.42578125" style="1" bestFit="1" customWidth="1"/>
    <col min="15127" max="15360" width="10.42578125" style="1"/>
    <col min="15361" max="15361" width="6.140625" style="1" customWidth="1"/>
    <col min="15362" max="15362" width="81.5703125" style="1" customWidth="1"/>
    <col min="15363" max="15363" width="19" style="1" customWidth="1"/>
    <col min="15364" max="15364" width="15.140625" style="1" customWidth="1"/>
    <col min="15365" max="15365" width="13.42578125" style="1" bestFit="1" customWidth="1"/>
    <col min="15366" max="15366" width="14.5703125" style="1" customWidth="1"/>
    <col min="15367" max="15367" width="18.42578125" style="1" customWidth="1"/>
    <col min="15368" max="15368" width="11.5703125" style="1" customWidth="1"/>
    <col min="15369" max="15369" width="47.5703125" style="1" bestFit="1" customWidth="1"/>
    <col min="15370" max="15373" width="21.42578125" style="1" customWidth="1"/>
    <col min="15374" max="15374" width="48" style="1" bestFit="1" customWidth="1"/>
    <col min="15375" max="15375" width="22.42578125" style="1" bestFit="1" customWidth="1"/>
    <col min="15376" max="15377" width="22.5703125" style="1" bestFit="1" customWidth="1"/>
    <col min="15378" max="15378" width="24.5703125" style="1" bestFit="1" customWidth="1"/>
    <col min="15379" max="15379" width="51.42578125" style="1" bestFit="1" customWidth="1"/>
    <col min="15380" max="15380" width="20.42578125" style="1" customWidth="1"/>
    <col min="15381" max="15381" width="28" style="1" bestFit="1" customWidth="1"/>
    <col min="15382" max="15382" width="10.42578125" style="1" bestFit="1" customWidth="1"/>
    <col min="15383" max="15616" width="10.42578125" style="1"/>
    <col min="15617" max="15617" width="6.140625" style="1" customWidth="1"/>
    <col min="15618" max="15618" width="81.5703125" style="1" customWidth="1"/>
    <col min="15619" max="15619" width="19" style="1" customWidth="1"/>
    <col min="15620" max="15620" width="15.140625" style="1" customWidth="1"/>
    <col min="15621" max="15621" width="13.42578125" style="1" bestFit="1" customWidth="1"/>
    <col min="15622" max="15622" width="14.5703125" style="1" customWidth="1"/>
    <col min="15623" max="15623" width="18.42578125" style="1" customWidth="1"/>
    <col min="15624" max="15624" width="11.5703125" style="1" customWidth="1"/>
    <col min="15625" max="15625" width="47.5703125" style="1" bestFit="1" customWidth="1"/>
    <col min="15626" max="15629" width="21.42578125" style="1" customWidth="1"/>
    <col min="15630" max="15630" width="48" style="1" bestFit="1" customWidth="1"/>
    <col min="15631" max="15631" width="22.42578125" style="1" bestFit="1" customWidth="1"/>
    <col min="15632" max="15633" width="22.5703125" style="1" bestFit="1" customWidth="1"/>
    <col min="15634" max="15634" width="24.5703125" style="1" bestFit="1" customWidth="1"/>
    <col min="15635" max="15635" width="51.42578125" style="1" bestFit="1" customWidth="1"/>
    <col min="15636" max="15636" width="20.42578125" style="1" customWidth="1"/>
    <col min="15637" max="15637" width="28" style="1" bestFit="1" customWidth="1"/>
    <col min="15638" max="15638" width="10.42578125" style="1" bestFit="1" customWidth="1"/>
    <col min="15639" max="15872" width="10.42578125" style="1"/>
    <col min="15873" max="15873" width="6.140625" style="1" customWidth="1"/>
    <col min="15874" max="15874" width="81.5703125" style="1" customWidth="1"/>
    <col min="15875" max="15875" width="19" style="1" customWidth="1"/>
    <col min="15876" max="15876" width="15.140625" style="1" customWidth="1"/>
    <col min="15877" max="15877" width="13.42578125" style="1" bestFit="1" customWidth="1"/>
    <col min="15878" max="15878" width="14.5703125" style="1" customWidth="1"/>
    <col min="15879" max="15879" width="18.42578125" style="1" customWidth="1"/>
    <col min="15880" max="15880" width="11.5703125" style="1" customWidth="1"/>
    <col min="15881" max="15881" width="47.5703125" style="1" bestFit="1" customWidth="1"/>
    <col min="15882" max="15885" width="21.42578125" style="1" customWidth="1"/>
    <col min="15886" max="15886" width="48" style="1" bestFit="1" customWidth="1"/>
    <col min="15887" max="15887" width="22.42578125" style="1" bestFit="1" customWidth="1"/>
    <col min="15888" max="15889" width="22.5703125" style="1" bestFit="1" customWidth="1"/>
    <col min="15890" max="15890" width="24.5703125" style="1" bestFit="1" customWidth="1"/>
    <col min="15891" max="15891" width="51.42578125" style="1" bestFit="1" customWidth="1"/>
    <col min="15892" max="15892" width="20.42578125" style="1" customWidth="1"/>
    <col min="15893" max="15893" width="28" style="1" bestFit="1" customWidth="1"/>
    <col min="15894" max="15894" width="10.42578125" style="1" bestFit="1" customWidth="1"/>
    <col min="15895" max="16128" width="10.42578125" style="1"/>
    <col min="16129" max="16129" width="6.140625" style="1" customWidth="1"/>
    <col min="16130" max="16130" width="81.5703125" style="1" customWidth="1"/>
    <col min="16131" max="16131" width="19" style="1" customWidth="1"/>
    <col min="16132" max="16132" width="15.140625" style="1" customWidth="1"/>
    <col min="16133" max="16133" width="13.42578125" style="1" bestFit="1" customWidth="1"/>
    <col min="16134" max="16134" width="14.5703125" style="1" customWidth="1"/>
    <col min="16135" max="16135" width="18.42578125" style="1" customWidth="1"/>
    <col min="16136" max="16136" width="11.5703125" style="1" customWidth="1"/>
    <col min="16137" max="16137" width="47.5703125" style="1" bestFit="1" customWidth="1"/>
    <col min="16138" max="16141" width="21.42578125" style="1" customWidth="1"/>
    <col min="16142" max="16142" width="48" style="1" bestFit="1" customWidth="1"/>
    <col min="16143" max="16143" width="22.42578125" style="1" bestFit="1" customWidth="1"/>
    <col min="16144" max="16145" width="22.5703125" style="1" bestFit="1" customWidth="1"/>
    <col min="16146" max="16146" width="24.5703125" style="1" bestFit="1" customWidth="1"/>
    <col min="16147" max="16147" width="51.42578125" style="1" bestFit="1" customWidth="1"/>
    <col min="16148" max="16148" width="20.42578125" style="1" customWidth="1"/>
    <col min="16149" max="16149" width="28" style="1" bestFit="1" customWidth="1"/>
    <col min="16150" max="16150" width="10.42578125" style="1" bestFit="1" customWidth="1"/>
    <col min="16151" max="16384" width="10.42578125" style="1"/>
  </cols>
  <sheetData>
    <row r="1" spans="2:20" ht="15.75" x14ac:dyDescent="0.25">
      <c r="H1" s="2"/>
      <c r="J1" s="3"/>
    </row>
    <row r="2" spans="2:20" ht="18.75" customHeight="1" x14ac:dyDescent="0.35">
      <c r="B2" s="4"/>
      <c r="C2" s="4"/>
      <c r="D2" s="4"/>
      <c r="E2" s="4"/>
      <c r="F2" s="4"/>
      <c r="G2" s="4"/>
      <c r="H2" s="5" t="s">
        <v>42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2:20" ht="14.25" customHeight="1" x14ac:dyDescent="0.25">
      <c r="B3" s="4"/>
      <c r="C3" s="4"/>
      <c r="D3" s="4"/>
      <c r="E3" s="4"/>
      <c r="F3" s="4"/>
      <c r="G3" s="4"/>
      <c r="H3" s="4" t="s">
        <v>43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2:20" ht="18" customHeight="1" x14ac:dyDescent="0.3">
      <c r="B4" s="4"/>
      <c r="C4" s="4"/>
      <c r="D4" s="4"/>
      <c r="E4" s="4"/>
      <c r="F4" s="4"/>
      <c r="G4" s="6"/>
      <c r="H4" s="6" t="s">
        <v>44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2:20" ht="14.25" customHeight="1" thickBot="1" x14ac:dyDescent="0.3">
      <c r="B5" s="4"/>
      <c r="C5" s="4"/>
      <c r="D5" s="4"/>
      <c r="E5" s="4"/>
      <c r="F5" s="4"/>
      <c r="G5" s="4"/>
      <c r="H5" s="7" t="s">
        <v>45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2:20" ht="21" customHeight="1" x14ac:dyDescent="0.25">
      <c r="B6" s="55"/>
      <c r="C6" s="55"/>
      <c r="D6" s="55"/>
      <c r="E6" s="55"/>
      <c r="F6" s="55"/>
      <c r="G6" s="55"/>
      <c r="H6" s="55"/>
      <c r="I6" s="8" t="s">
        <v>46</v>
      </c>
      <c r="J6" s="256"/>
      <c r="K6" s="256"/>
      <c r="L6" s="55"/>
      <c r="M6" s="55"/>
      <c r="N6" s="55"/>
      <c r="O6" s="257" t="s">
        <v>47</v>
      </c>
      <c r="P6" s="257"/>
      <c r="Q6" s="257"/>
      <c r="R6" s="257"/>
      <c r="S6" s="258" t="s">
        <v>48</v>
      </c>
      <c r="T6" s="258" t="s">
        <v>740</v>
      </c>
    </row>
    <row r="7" spans="2:20" ht="21" customHeight="1" x14ac:dyDescent="0.25">
      <c r="B7" s="56" t="s">
        <v>49</v>
      </c>
      <c r="C7" s="56"/>
      <c r="D7" s="56" t="s">
        <v>50</v>
      </c>
      <c r="E7" s="56" t="s">
        <v>51</v>
      </c>
      <c r="F7" s="56" t="s">
        <v>52</v>
      </c>
      <c r="G7" s="56" t="s">
        <v>26</v>
      </c>
      <c r="H7" s="56" t="s">
        <v>1</v>
      </c>
      <c r="I7" s="56" t="s">
        <v>53</v>
      </c>
      <c r="J7" s="261" t="s">
        <v>27</v>
      </c>
      <c r="K7" s="261"/>
      <c r="L7" s="56" t="s">
        <v>25</v>
      </c>
      <c r="M7" s="56" t="s">
        <v>54</v>
      </c>
      <c r="N7" s="56" t="s">
        <v>55</v>
      </c>
      <c r="O7" s="9" t="s">
        <v>56</v>
      </c>
      <c r="P7" s="261" t="s">
        <v>57</v>
      </c>
      <c r="Q7" s="261"/>
      <c r="R7" s="261"/>
      <c r="S7" s="259"/>
      <c r="T7" s="259"/>
    </row>
    <row r="8" spans="2:20" ht="16.5" thickBot="1" x14ac:dyDescent="0.3">
      <c r="B8" s="10"/>
      <c r="C8" s="10" t="s">
        <v>58</v>
      </c>
      <c r="D8" s="10" t="s">
        <v>59</v>
      </c>
      <c r="E8" s="10" t="s">
        <v>28</v>
      </c>
      <c r="F8" s="10"/>
      <c r="G8" s="10" t="s">
        <v>60</v>
      </c>
      <c r="H8" s="10" t="s">
        <v>61</v>
      </c>
      <c r="I8" s="10" t="s">
        <v>62</v>
      </c>
      <c r="J8" s="10" t="s">
        <v>61</v>
      </c>
      <c r="K8" s="10" t="s">
        <v>63</v>
      </c>
      <c r="L8" s="10" t="s">
        <v>64</v>
      </c>
      <c r="M8" s="11"/>
      <c r="N8" s="10"/>
      <c r="O8" s="12"/>
      <c r="P8" s="13" t="s">
        <v>65</v>
      </c>
      <c r="Q8" s="13" t="s">
        <v>66</v>
      </c>
      <c r="R8" s="13" t="s">
        <v>67</v>
      </c>
      <c r="S8" s="260"/>
      <c r="T8" s="260"/>
    </row>
    <row r="9" spans="2:20" ht="12.75" customHeight="1" thickTop="1" x14ac:dyDescent="0.25">
      <c r="B9" s="56"/>
      <c r="C9" s="57"/>
      <c r="D9" s="57"/>
      <c r="E9" s="57"/>
      <c r="F9" s="57"/>
      <c r="G9" s="57"/>
      <c r="H9" s="57"/>
      <c r="I9" s="57" t="s">
        <v>68</v>
      </c>
      <c r="J9" s="262"/>
      <c r="K9" s="262"/>
      <c r="L9" s="57"/>
      <c r="M9" s="57"/>
      <c r="N9" s="57"/>
      <c r="O9" s="263" t="s">
        <v>69</v>
      </c>
      <c r="P9" s="263"/>
      <c r="Q9" s="263"/>
      <c r="R9" s="263"/>
      <c r="S9" s="264" t="s">
        <v>70</v>
      </c>
      <c r="T9" s="264" t="s">
        <v>741</v>
      </c>
    </row>
    <row r="10" spans="2:20" ht="14.25" customHeight="1" x14ac:dyDescent="0.2">
      <c r="B10" s="57" t="s">
        <v>71</v>
      </c>
      <c r="C10" s="57"/>
      <c r="D10" s="57" t="s">
        <v>780</v>
      </c>
      <c r="E10" s="57" t="s">
        <v>72</v>
      </c>
      <c r="F10" s="57" t="s">
        <v>73</v>
      </c>
      <c r="G10" s="57" t="s">
        <v>74</v>
      </c>
      <c r="H10" s="57" t="s">
        <v>1</v>
      </c>
      <c r="I10" s="57" t="s">
        <v>75</v>
      </c>
      <c r="J10" s="262" t="s">
        <v>76</v>
      </c>
      <c r="K10" s="262"/>
      <c r="L10" s="57" t="s">
        <v>64</v>
      </c>
      <c r="M10" s="57" t="s">
        <v>77</v>
      </c>
      <c r="N10" s="57" t="s">
        <v>78</v>
      </c>
      <c r="O10" s="58" t="s">
        <v>79</v>
      </c>
      <c r="P10" s="262" t="s">
        <v>80</v>
      </c>
      <c r="Q10" s="262"/>
      <c r="R10" s="262"/>
      <c r="S10" s="264"/>
      <c r="T10" s="264"/>
    </row>
    <row r="11" spans="2:20" ht="16.5" thickBot="1" x14ac:dyDescent="0.3">
      <c r="B11" s="14"/>
      <c r="C11" s="15" t="s">
        <v>58</v>
      </c>
      <c r="D11" s="15" t="s">
        <v>0</v>
      </c>
      <c r="E11" s="15" t="s">
        <v>0</v>
      </c>
      <c r="F11" s="15" t="s">
        <v>0</v>
      </c>
      <c r="G11" s="15" t="s">
        <v>81</v>
      </c>
      <c r="H11" s="15" t="s">
        <v>82</v>
      </c>
      <c r="I11" s="15" t="s">
        <v>83</v>
      </c>
      <c r="J11" s="15" t="s">
        <v>82</v>
      </c>
      <c r="K11" s="15" t="s">
        <v>84</v>
      </c>
      <c r="L11" s="15" t="s">
        <v>85</v>
      </c>
      <c r="M11" s="16"/>
      <c r="N11" s="15"/>
      <c r="O11" s="17"/>
      <c r="P11" s="15" t="s">
        <v>65</v>
      </c>
      <c r="Q11" s="15" t="s">
        <v>66</v>
      </c>
      <c r="R11" s="15" t="s">
        <v>86</v>
      </c>
      <c r="S11" s="265"/>
      <c r="T11" s="265"/>
    </row>
    <row r="12" spans="2:20" s="18" customFormat="1" ht="15.75" x14ac:dyDescent="0.2">
      <c r="B12" s="85" t="s">
        <v>87</v>
      </c>
      <c r="C12" s="86" t="s">
        <v>88</v>
      </c>
      <c r="D12" s="87" t="s">
        <v>89</v>
      </c>
      <c r="E12" s="87" t="s">
        <v>90</v>
      </c>
      <c r="F12" s="87" t="s">
        <v>91</v>
      </c>
      <c r="G12" s="88">
        <v>100</v>
      </c>
      <c r="H12" s="87"/>
      <c r="I12" s="87">
        <v>481</v>
      </c>
      <c r="J12" s="87" t="s">
        <v>92</v>
      </c>
      <c r="K12" s="87" t="s">
        <v>93</v>
      </c>
      <c r="L12" s="87" t="s">
        <v>94</v>
      </c>
      <c r="M12" s="87" t="s">
        <v>95</v>
      </c>
      <c r="N12" s="87" t="s">
        <v>96</v>
      </c>
      <c r="O12" s="89">
        <v>80000000000</v>
      </c>
      <c r="P12" s="89">
        <f>O12/84.6077</f>
        <v>945540417.7161181</v>
      </c>
      <c r="Q12" s="89"/>
      <c r="R12" s="90"/>
      <c r="S12" s="87" t="s">
        <v>97</v>
      </c>
      <c r="T12" s="87"/>
    </row>
    <row r="13" spans="2:20" s="18" customFormat="1" ht="15.75" x14ac:dyDescent="0.2">
      <c r="B13" s="91" t="s">
        <v>98</v>
      </c>
      <c r="C13" s="86" t="s">
        <v>99</v>
      </c>
      <c r="D13" s="92" t="s">
        <v>100</v>
      </c>
      <c r="E13" s="92" t="s">
        <v>101</v>
      </c>
      <c r="F13" s="92" t="s">
        <v>102</v>
      </c>
      <c r="G13" s="93">
        <v>100.5</v>
      </c>
      <c r="H13" s="92"/>
      <c r="I13" s="92">
        <v>410</v>
      </c>
      <c r="J13" s="92" t="s">
        <v>103</v>
      </c>
      <c r="K13" s="92" t="s">
        <v>93</v>
      </c>
      <c r="L13" s="92" t="s">
        <v>104</v>
      </c>
      <c r="M13" s="92" t="s">
        <v>105</v>
      </c>
      <c r="N13" s="92" t="s">
        <v>106</v>
      </c>
      <c r="O13" s="94">
        <v>1000000000</v>
      </c>
      <c r="P13" s="94">
        <f>O13/1.38111</f>
        <v>724055288.86185741</v>
      </c>
      <c r="Q13" s="94"/>
      <c r="R13" s="95"/>
      <c r="S13" s="92" t="s">
        <v>97</v>
      </c>
      <c r="T13" s="92"/>
    </row>
    <row r="14" spans="2:20" s="18" customFormat="1" ht="15.75" x14ac:dyDescent="0.2">
      <c r="B14" s="96" t="s">
        <v>107</v>
      </c>
      <c r="C14" s="86" t="s">
        <v>108</v>
      </c>
      <c r="D14" s="82" t="s">
        <v>109</v>
      </c>
      <c r="E14" s="82" t="s">
        <v>110</v>
      </c>
      <c r="F14" s="82" t="s">
        <v>111</v>
      </c>
      <c r="G14" s="80">
        <v>100</v>
      </c>
      <c r="H14" s="82"/>
      <c r="I14" s="82">
        <v>320</v>
      </c>
      <c r="J14" s="82" t="s">
        <v>112</v>
      </c>
      <c r="K14" s="82" t="s">
        <v>113</v>
      </c>
      <c r="L14" s="82" t="s">
        <v>94</v>
      </c>
      <c r="M14" s="82" t="s">
        <v>114</v>
      </c>
      <c r="N14" s="20" t="s">
        <v>96</v>
      </c>
      <c r="O14" s="78">
        <v>30000000000</v>
      </c>
      <c r="P14" s="78">
        <f>O14/106.797</f>
        <v>280906767.04401809</v>
      </c>
      <c r="Q14" s="79"/>
      <c r="R14" s="97"/>
      <c r="S14" s="82" t="s">
        <v>97</v>
      </c>
      <c r="T14" s="82"/>
    </row>
    <row r="15" spans="2:20" s="18" customFormat="1" ht="15.75" x14ac:dyDescent="0.2">
      <c r="B15" s="91" t="s">
        <v>115</v>
      </c>
      <c r="C15" s="86" t="s">
        <v>116</v>
      </c>
      <c r="D15" s="92" t="s">
        <v>117</v>
      </c>
      <c r="E15" s="92" t="s">
        <v>118</v>
      </c>
      <c r="F15" s="92" t="s">
        <v>119</v>
      </c>
      <c r="G15" s="93">
        <v>100</v>
      </c>
      <c r="H15" s="92"/>
      <c r="I15" s="92">
        <v>226</v>
      </c>
      <c r="J15" s="92" t="s">
        <v>120</v>
      </c>
      <c r="K15" s="92" t="s">
        <v>113</v>
      </c>
      <c r="L15" s="92" t="s">
        <v>121</v>
      </c>
      <c r="M15" s="92" t="s">
        <v>105</v>
      </c>
      <c r="N15" s="92" t="s">
        <v>122</v>
      </c>
      <c r="O15" s="94">
        <v>12000000000</v>
      </c>
      <c r="P15" s="94">
        <f>O15/157.521</f>
        <v>76180318.814634249</v>
      </c>
      <c r="Q15" s="94"/>
      <c r="R15" s="95"/>
      <c r="S15" s="92" t="s">
        <v>97</v>
      </c>
      <c r="T15" s="92"/>
    </row>
    <row r="16" spans="2:20" s="18" customFormat="1" ht="15.75" x14ac:dyDescent="0.2">
      <c r="B16" s="91" t="s">
        <v>123</v>
      </c>
      <c r="C16" s="86" t="s">
        <v>124</v>
      </c>
      <c r="D16" s="92" t="s">
        <v>125</v>
      </c>
      <c r="E16" s="92" t="s">
        <v>126</v>
      </c>
      <c r="F16" s="92" t="s">
        <v>127</v>
      </c>
      <c r="G16" s="93">
        <v>100.39400000000001</v>
      </c>
      <c r="H16" s="92"/>
      <c r="I16" s="92">
        <v>250</v>
      </c>
      <c r="J16" s="92" t="s">
        <v>128</v>
      </c>
      <c r="K16" s="92" t="s">
        <v>93</v>
      </c>
      <c r="L16" s="92" t="s">
        <v>129</v>
      </c>
      <c r="M16" s="92" t="s">
        <v>105</v>
      </c>
      <c r="N16" s="92" t="s">
        <v>130</v>
      </c>
      <c r="O16" s="94">
        <v>100000000</v>
      </c>
      <c r="P16" s="94">
        <f>O16/0.65137</f>
        <v>153522575.49472651</v>
      </c>
      <c r="Q16" s="94"/>
      <c r="R16" s="95"/>
      <c r="S16" s="92" t="s">
        <v>97</v>
      </c>
      <c r="T16" s="92"/>
    </row>
    <row r="17" spans="2:20" s="18" customFormat="1" ht="15" x14ac:dyDescent="0.2">
      <c r="B17" s="209" t="s">
        <v>131</v>
      </c>
      <c r="C17" s="228" t="s">
        <v>132</v>
      </c>
      <c r="D17" s="207" t="s">
        <v>133</v>
      </c>
      <c r="E17" s="207" t="s">
        <v>134</v>
      </c>
      <c r="F17" s="207" t="s">
        <v>135</v>
      </c>
      <c r="G17" s="203">
        <v>99.856999999999999</v>
      </c>
      <c r="H17" s="207"/>
      <c r="I17" s="207">
        <v>265</v>
      </c>
      <c r="J17" s="207" t="s">
        <v>136</v>
      </c>
      <c r="K17" s="207" t="s">
        <v>113</v>
      </c>
      <c r="L17" s="207" t="s">
        <v>137</v>
      </c>
      <c r="M17" s="207" t="s">
        <v>114</v>
      </c>
      <c r="N17" s="20" t="s">
        <v>138</v>
      </c>
      <c r="O17" s="198">
        <v>750000000</v>
      </c>
      <c r="P17" s="198">
        <v>750000000</v>
      </c>
      <c r="Q17" s="79"/>
      <c r="R17" s="221"/>
      <c r="S17" s="207" t="s">
        <v>97</v>
      </c>
      <c r="T17" s="207"/>
    </row>
    <row r="18" spans="2:20" s="18" customFormat="1" ht="15" x14ac:dyDescent="0.2">
      <c r="B18" s="214"/>
      <c r="C18" s="255"/>
      <c r="D18" s="211"/>
      <c r="E18" s="211"/>
      <c r="F18" s="211"/>
      <c r="G18" s="236"/>
      <c r="H18" s="211"/>
      <c r="I18" s="211"/>
      <c r="J18" s="211"/>
      <c r="K18" s="211"/>
      <c r="L18" s="211"/>
      <c r="M18" s="211"/>
      <c r="N18" s="26" t="s">
        <v>139</v>
      </c>
      <c r="O18" s="219"/>
      <c r="P18" s="219"/>
      <c r="Q18" s="100"/>
      <c r="R18" s="223"/>
      <c r="S18" s="211"/>
      <c r="T18" s="211"/>
    </row>
    <row r="19" spans="2:20" s="18" customFormat="1" ht="15.75" x14ac:dyDescent="0.2">
      <c r="B19" s="91" t="s">
        <v>140</v>
      </c>
      <c r="C19" s="86" t="s">
        <v>141</v>
      </c>
      <c r="D19" s="92" t="s">
        <v>142</v>
      </c>
      <c r="E19" s="92" t="s">
        <v>143</v>
      </c>
      <c r="F19" s="92" t="s">
        <v>144</v>
      </c>
      <c r="G19" s="93">
        <v>101.9</v>
      </c>
      <c r="H19" s="92"/>
      <c r="I19" s="92">
        <v>242</v>
      </c>
      <c r="J19" s="92" t="s">
        <v>145</v>
      </c>
      <c r="K19" s="92" t="s">
        <v>93</v>
      </c>
      <c r="L19" s="92" t="s">
        <v>104</v>
      </c>
      <c r="M19" s="92" t="s">
        <v>146</v>
      </c>
      <c r="N19" s="92" t="s">
        <v>147</v>
      </c>
      <c r="O19" s="94">
        <v>1000000000</v>
      </c>
      <c r="P19" s="94">
        <f>O19/1.68876</f>
        <v>592150453.58724749</v>
      </c>
      <c r="Q19" s="94"/>
      <c r="R19" s="95"/>
      <c r="S19" s="92" t="s">
        <v>97</v>
      </c>
      <c r="T19" s="92"/>
    </row>
    <row r="20" spans="2:20" s="18" customFormat="1" ht="15.75" x14ac:dyDescent="0.25">
      <c r="B20" s="101" t="s">
        <v>148</v>
      </c>
      <c r="C20" s="228" t="s">
        <v>149</v>
      </c>
      <c r="D20" s="207" t="s">
        <v>150</v>
      </c>
      <c r="E20" s="207" t="s">
        <v>151</v>
      </c>
      <c r="F20" s="207" t="s">
        <v>152</v>
      </c>
      <c r="G20" s="81"/>
      <c r="H20" s="20"/>
      <c r="I20" s="22"/>
      <c r="J20" s="207" t="s">
        <v>153</v>
      </c>
      <c r="K20" s="207" t="s">
        <v>93</v>
      </c>
      <c r="L20" s="20"/>
      <c r="M20" s="207" t="s">
        <v>154</v>
      </c>
      <c r="N20" s="20"/>
      <c r="O20" s="21"/>
      <c r="P20" s="21"/>
      <c r="Q20" s="21"/>
      <c r="R20" s="221"/>
      <c r="S20" s="22"/>
      <c r="T20" s="22"/>
    </row>
    <row r="21" spans="2:20" s="18" customFormat="1" ht="15.75" x14ac:dyDescent="0.25">
      <c r="B21" s="102" t="s">
        <v>155</v>
      </c>
      <c r="C21" s="266"/>
      <c r="D21" s="224"/>
      <c r="E21" s="224"/>
      <c r="F21" s="224"/>
      <c r="G21" s="81">
        <v>100.755</v>
      </c>
      <c r="H21" s="20"/>
      <c r="I21" s="20">
        <v>195</v>
      </c>
      <c r="J21" s="224"/>
      <c r="K21" s="224"/>
      <c r="L21" s="20" t="s">
        <v>156</v>
      </c>
      <c r="M21" s="224"/>
      <c r="N21" s="20" t="s">
        <v>157</v>
      </c>
      <c r="O21" s="21">
        <v>1000000000</v>
      </c>
      <c r="P21" s="21">
        <f>O21/5.70165</f>
        <v>175387826.33097437</v>
      </c>
      <c r="Q21" s="21"/>
      <c r="R21" s="222"/>
      <c r="S21" s="20"/>
      <c r="T21" s="20"/>
    </row>
    <row r="22" spans="2:20" s="18" customFormat="1" ht="15.75" x14ac:dyDescent="0.25">
      <c r="B22" s="102" t="s">
        <v>158</v>
      </c>
      <c r="C22" s="266"/>
      <c r="D22" s="224"/>
      <c r="E22" s="224"/>
      <c r="F22" s="224"/>
      <c r="G22" s="81">
        <v>101.325</v>
      </c>
      <c r="H22" s="20"/>
      <c r="I22" s="20">
        <v>190</v>
      </c>
      <c r="J22" s="224"/>
      <c r="K22" s="224"/>
      <c r="L22" s="20" t="s">
        <v>159</v>
      </c>
      <c r="M22" s="224"/>
      <c r="N22" s="20" t="s">
        <v>160</v>
      </c>
      <c r="O22" s="21">
        <v>400000000</v>
      </c>
      <c r="P22" s="21">
        <f>O22/1.90385</f>
        <v>210100585.65538251</v>
      </c>
      <c r="Q22" s="21"/>
      <c r="R22" s="222"/>
      <c r="S22" s="20" t="s">
        <v>97</v>
      </c>
      <c r="T22" s="20"/>
    </row>
    <row r="23" spans="2:20" s="18" customFormat="1" ht="15.75" x14ac:dyDescent="0.25">
      <c r="B23" s="103" t="s">
        <v>161</v>
      </c>
      <c r="C23" s="229"/>
      <c r="D23" s="211"/>
      <c r="E23" s="211"/>
      <c r="F23" s="211"/>
      <c r="G23" s="98">
        <v>101.1</v>
      </c>
      <c r="H23" s="26"/>
      <c r="I23" s="26">
        <v>190</v>
      </c>
      <c r="J23" s="211"/>
      <c r="K23" s="211"/>
      <c r="L23" s="26" t="s">
        <v>162</v>
      </c>
      <c r="M23" s="211"/>
      <c r="N23" s="26" t="s">
        <v>163</v>
      </c>
      <c r="O23" s="27">
        <v>2000000000</v>
      </c>
      <c r="P23" s="27">
        <f>O23/11.895</f>
        <v>168137873.05590585</v>
      </c>
      <c r="Q23" s="27"/>
      <c r="R23" s="223"/>
      <c r="S23" s="26"/>
      <c r="T23" s="26"/>
    </row>
    <row r="24" spans="2:20" s="18" customFormat="1" ht="15.75" x14ac:dyDescent="0.25">
      <c r="B24" s="19"/>
      <c r="C24" s="207" t="s">
        <v>164</v>
      </c>
      <c r="D24" s="207" t="s">
        <v>165</v>
      </c>
      <c r="E24" s="207" t="s">
        <v>166</v>
      </c>
      <c r="F24" s="207" t="s">
        <v>167</v>
      </c>
      <c r="G24" s="203">
        <v>93.233999999999995</v>
      </c>
      <c r="H24" s="224">
        <v>10.896000000000001</v>
      </c>
      <c r="I24" s="207">
        <v>395</v>
      </c>
      <c r="J24" s="207" t="s">
        <v>168</v>
      </c>
      <c r="K24" s="207" t="s">
        <v>113</v>
      </c>
      <c r="L24" s="207" t="s">
        <v>137</v>
      </c>
      <c r="M24" s="207" t="s">
        <v>169</v>
      </c>
      <c r="N24" s="20" t="s">
        <v>138</v>
      </c>
      <c r="O24" s="21">
        <v>2243930000</v>
      </c>
      <c r="P24" s="198">
        <v>756070000</v>
      </c>
      <c r="Q24" s="198">
        <f>O24</f>
        <v>2243930000</v>
      </c>
      <c r="R24" s="59"/>
      <c r="S24" s="22"/>
      <c r="T24" s="22"/>
    </row>
    <row r="25" spans="2:20" s="18" customFormat="1" ht="18.75" x14ac:dyDescent="0.2">
      <c r="B25" s="23" t="s">
        <v>170</v>
      </c>
      <c r="C25" s="224"/>
      <c r="D25" s="224"/>
      <c r="E25" s="224"/>
      <c r="F25" s="224"/>
      <c r="G25" s="204"/>
      <c r="H25" s="208"/>
      <c r="I25" s="224"/>
      <c r="J25" s="224"/>
      <c r="K25" s="224"/>
      <c r="L25" s="224"/>
      <c r="M25" s="224"/>
      <c r="N25" s="20" t="s">
        <v>171</v>
      </c>
      <c r="O25" s="21" t="s">
        <v>172</v>
      </c>
      <c r="P25" s="245"/>
      <c r="Q25" s="245"/>
      <c r="R25" s="63"/>
      <c r="S25" s="20"/>
      <c r="T25" s="20"/>
    </row>
    <row r="26" spans="2:20" s="18" customFormat="1" ht="15.75" x14ac:dyDescent="0.25">
      <c r="B26" s="24" t="s">
        <v>173</v>
      </c>
      <c r="C26" s="224"/>
      <c r="D26" s="224"/>
      <c r="E26" s="224"/>
      <c r="F26" s="224"/>
      <c r="G26" s="204"/>
      <c r="H26" s="208"/>
      <c r="I26" s="224"/>
      <c r="J26" s="224"/>
      <c r="K26" s="224"/>
      <c r="L26" s="224"/>
      <c r="M26" s="224"/>
      <c r="N26" s="20"/>
      <c r="O26" s="21">
        <v>756070000</v>
      </c>
      <c r="P26" s="245"/>
      <c r="Q26" s="245"/>
      <c r="R26" s="59"/>
      <c r="S26" s="20" t="s">
        <v>97</v>
      </c>
      <c r="T26" s="20"/>
    </row>
    <row r="27" spans="2:20" s="18" customFormat="1" ht="15" x14ac:dyDescent="0.2">
      <c r="B27" s="25"/>
      <c r="C27" s="224"/>
      <c r="D27" s="224" t="s">
        <v>174</v>
      </c>
      <c r="E27" s="224" t="s">
        <v>175</v>
      </c>
      <c r="F27" s="224" t="s">
        <v>167</v>
      </c>
      <c r="G27" s="204">
        <v>98.35</v>
      </c>
      <c r="H27" s="224">
        <v>10.294</v>
      </c>
      <c r="I27" s="224">
        <v>440</v>
      </c>
      <c r="J27" s="224"/>
      <c r="K27" s="224"/>
      <c r="L27" s="224"/>
      <c r="M27" s="224"/>
      <c r="N27" s="20"/>
      <c r="O27" s="21" t="s">
        <v>176</v>
      </c>
      <c r="P27" s="200">
        <v>500000000</v>
      </c>
      <c r="Q27" s="21"/>
      <c r="R27" s="63"/>
      <c r="S27" s="20"/>
      <c r="T27" s="20"/>
    </row>
    <row r="28" spans="2:20" s="18" customFormat="1" ht="18.75" x14ac:dyDescent="0.2">
      <c r="B28" s="23" t="s">
        <v>177</v>
      </c>
      <c r="C28" s="224"/>
      <c r="D28" s="208"/>
      <c r="E28" s="208"/>
      <c r="F28" s="208"/>
      <c r="G28" s="208"/>
      <c r="H28" s="208"/>
      <c r="I28" s="208"/>
      <c r="J28" s="224"/>
      <c r="K28" s="224"/>
      <c r="L28" s="224"/>
      <c r="M28" s="224"/>
      <c r="N28" s="20" t="s">
        <v>138</v>
      </c>
      <c r="O28" s="21">
        <v>500000000</v>
      </c>
      <c r="P28" s="245"/>
      <c r="Q28" s="21"/>
      <c r="R28" s="63"/>
      <c r="S28" s="20"/>
      <c r="T28" s="20"/>
    </row>
    <row r="29" spans="2:20" s="18" customFormat="1" ht="15" x14ac:dyDescent="0.2">
      <c r="B29" s="26"/>
      <c r="C29" s="211"/>
      <c r="D29" s="215"/>
      <c r="E29" s="215"/>
      <c r="F29" s="215"/>
      <c r="G29" s="215"/>
      <c r="H29" s="215"/>
      <c r="I29" s="215"/>
      <c r="J29" s="211"/>
      <c r="K29" s="211"/>
      <c r="L29" s="211"/>
      <c r="M29" s="211"/>
      <c r="N29" s="26" t="s">
        <v>171</v>
      </c>
      <c r="O29" s="27" t="s">
        <v>178</v>
      </c>
      <c r="P29" s="213"/>
      <c r="Q29" s="28"/>
      <c r="R29" s="62"/>
      <c r="S29" s="26"/>
      <c r="T29" s="26"/>
    </row>
    <row r="30" spans="2:20" s="18" customFormat="1" ht="15.75" x14ac:dyDescent="0.25">
      <c r="B30" s="29" t="s">
        <v>179</v>
      </c>
      <c r="C30" s="207" t="s">
        <v>180</v>
      </c>
      <c r="D30" s="22" t="s">
        <v>181</v>
      </c>
      <c r="E30" s="22" t="s">
        <v>182</v>
      </c>
      <c r="F30" s="22" t="s">
        <v>183</v>
      </c>
      <c r="G30" s="30">
        <v>101.3</v>
      </c>
      <c r="H30" s="22"/>
      <c r="I30" s="22">
        <v>348</v>
      </c>
      <c r="J30" s="22" t="s">
        <v>184</v>
      </c>
      <c r="K30" s="22" t="s">
        <v>93</v>
      </c>
      <c r="L30" s="22" t="s">
        <v>185</v>
      </c>
      <c r="M30" s="22" t="s">
        <v>186</v>
      </c>
      <c r="N30" s="207" t="s">
        <v>187</v>
      </c>
      <c r="O30" s="60">
        <v>500000000000</v>
      </c>
      <c r="P30" s="60">
        <f>O30/1688.16</f>
        <v>296180456.8287366</v>
      </c>
      <c r="Q30" s="60"/>
      <c r="R30" s="31"/>
      <c r="S30" s="22" t="s">
        <v>97</v>
      </c>
      <c r="T30" s="22"/>
    </row>
    <row r="31" spans="2:20" s="18" customFormat="1" ht="15.75" x14ac:dyDescent="0.25">
      <c r="B31" s="32"/>
      <c r="C31" s="211"/>
      <c r="D31" s="26"/>
      <c r="E31" s="33" t="s">
        <v>188</v>
      </c>
      <c r="F31" s="33" t="s">
        <v>183</v>
      </c>
      <c r="G31" s="34"/>
      <c r="H31" s="26"/>
      <c r="I31" s="26"/>
      <c r="J31" s="26"/>
      <c r="K31" s="26"/>
      <c r="L31" s="26"/>
      <c r="M31" s="26"/>
      <c r="N31" s="215"/>
      <c r="O31" s="27">
        <v>250000000000</v>
      </c>
      <c r="P31" s="27">
        <f>O31/1707</f>
        <v>146455770.35735208</v>
      </c>
      <c r="Q31" s="27"/>
      <c r="R31" s="61"/>
      <c r="S31" s="26"/>
      <c r="T31" s="26"/>
    </row>
    <row r="32" spans="2:20" s="18" customFormat="1" ht="15" x14ac:dyDescent="0.2">
      <c r="B32" s="209" t="s">
        <v>189</v>
      </c>
      <c r="C32" s="207" t="s">
        <v>190</v>
      </c>
      <c r="D32" s="207" t="s">
        <v>191</v>
      </c>
      <c r="E32" s="207" t="s">
        <v>192</v>
      </c>
      <c r="F32" s="207" t="s">
        <v>193</v>
      </c>
      <c r="G32" s="203">
        <v>101.08799999999999</v>
      </c>
      <c r="H32" s="207"/>
      <c r="I32" s="207">
        <v>268</v>
      </c>
      <c r="J32" s="267">
        <v>0.1</v>
      </c>
      <c r="K32" s="207" t="s">
        <v>93</v>
      </c>
      <c r="L32" s="207" t="s">
        <v>129</v>
      </c>
      <c r="M32" s="207" t="s">
        <v>146</v>
      </c>
      <c r="N32" s="20" t="s">
        <v>194</v>
      </c>
      <c r="O32" s="198">
        <v>150000000</v>
      </c>
      <c r="P32" s="198">
        <f>O32/0.61399</f>
        <v>244303653.15396014</v>
      </c>
      <c r="Q32" s="198"/>
      <c r="R32" s="221"/>
      <c r="S32" s="207" t="s">
        <v>97</v>
      </c>
      <c r="T32" s="207"/>
    </row>
    <row r="33" spans="2:20" s="18" customFormat="1" ht="15" x14ac:dyDescent="0.2">
      <c r="B33" s="214"/>
      <c r="C33" s="211"/>
      <c r="D33" s="211"/>
      <c r="E33" s="211"/>
      <c r="F33" s="211"/>
      <c r="G33" s="236"/>
      <c r="H33" s="211"/>
      <c r="I33" s="211"/>
      <c r="J33" s="268"/>
      <c r="K33" s="211"/>
      <c r="L33" s="211"/>
      <c r="M33" s="211"/>
      <c r="N33" s="26" t="s">
        <v>195</v>
      </c>
      <c r="O33" s="219"/>
      <c r="P33" s="219"/>
      <c r="Q33" s="219"/>
      <c r="R33" s="223"/>
      <c r="S33" s="211"/>
      <c r="T33" s="211"/>
    </row>
    <row r="34" spans="2:20" s="18" customFormat="1" ht="15" x14ac:dyDescent="0.2">
      <c r="B34" s="209" t="s">
        <v>196</v>
      </c>
      <c r="C34" s="228" t="s">
        <v>197</v>
      </c>
      <c r="D34" s="207" t="s">
        <v>198</v>
      </c>
      <c r="E34" s="207" t="s">
        <v>199</v>
      </c>
      <c r="F34" s="207" t="s">
        <v>200</v>
      </c>
      <c r="G34" s="203">
        <v>99.863</v>
      </c>
      <c r="H34" s="207"/>
      <c r="I34" s="207">
        <v>417</v>
      </c>
      <c r="J34" s="205">
        <v>8.6249999999999993E-2</v>
      </c>
      <c r="K34" s="207" t="s">
        <v>93</v>
      </c>
      <c r="L34" s="207" t="s">
        <v>201</v>
      </c>
      <c r="M34" s="207" t="s">
        <v>114</v>
      </c>
      <c r="N34" s="20" t="s">
        <v>202</v>
      </c>
      <c r="O34" s="198">
        <v>500000000</v>
      </c>
      <c r="P34" s="198">
        <f>O34/0.91462</f>
        <v>546675121.90855217</v>
      </c>
      <c r="Q34" s="198"/>
      <c r="R34" s="221"/>
      <c r="S34" s="207" t="s">
        <v>97</v>
      </c>
      <c r="T34" s="207"/>
    </row>
    <row r="35" spans="2:20" s="18" customFormat="1" ht="15" x14ac:dyDescent="0.2">
      <c r="B35" s="214"/>
      <c r="C35" s="255"/>
      <c r="D35" s="211"/>
      <c r="E35" s="211"/>
      <c r="F35" s="211"/>
      <c r="G35" s="236"/>
      <c r="H35" s="211"/>
      <c r="I35" s="211"/>
      <c r="J35" s="227"/>
      <c r="K35" s="211"/>
      <c r="L35" s="211"/>
      <c r="M35" s="211"/>
      <c r="N35" s="26" t="s">
        <v>203</v>
      </c>
      <c r="O35" s="219"/>
      <c r="P35" s="219"/>
      <c r="Q35" s="219"/>
      <c r="R35" s="223"/>
      <c r="S35" s="211"/>
      <c r="T35" s="211"/>
    </row>
    <row r="36" spans="2:20" s="18" customFormat="1" ht="15" x14ac:dyDescent="0.2">
      <c r="B36" s="209" t="s">
        <v>204</v>
      </c>
      <c r="C36" s="207" t="s">
        <v>205</v>
      </c>
      <c r="D36" s="207" t="s">
        <v>206</v>
      </c>
      <c r="E36" s="207" t="s">
        <v>206</v>
      </c>
      <c r="F36" s="207" t="s">
        <v>207</v>
      </c>
      <c r="G36" s="203">
        <v>101.45</v>
      </c>
      <c r="H36" s="207"/>
      <c r="I36" s="207">
        <v>328</v>
      </c>
      <c r="J36" s="20" t="s">
        <v>208</v>
      </c>
      <c r="K36" s="207" t="s">
        <v>93</v>
      </c>
      <c r="L36" s="207" t="s">
        <v>209</v>
      </c>
      <c r="M36" s="207" t="s">
        <v>146</v>
      </c>
      <c r="N36" s="20" t="s">
        <v>210</v>
      </c>
      <c r="O36" s="198">
        <v>750000000</v>
      </c>
      <c r="P36" s="198">
        <f>O36/1.7971</f>
        <v>417339046.24116635</v>
      </c>
      <c r="Q36" s="79"/>
      <c r="R36" s="221"/>
      <c r="S36" s="207" t="s">
        <v>97</v>
      </c>
      <c r="T36" s="207"/>
    </row>
    <row r="37" spans="2:20" s="18" customFormat="1" ht="15" x14ac:dyDescent="0.2">
      <c r="B37" s="214"/>
      <c r="C37" s="211"/>
      <c r="D37" s="211"/>
      <c r="E37" s="211"/>
      <c r="F37" s="211"/>
      <c r="G37" s="236"/>
      <c r="H37" s="211"/>
      <c r="I37" s="211"/>
      <c r="J37" s="26" t="s">
        <v>211</v>
      </c>
      <c r="K37" s="211"/>
      <c r="L37" s="211"/>
      <c r="M37" s="211"/>
      <c r="N37" s="26" t="s">
        <v>212</v>
      </c>
      <c r="O37" s="219"/>
      <c r="P37" s="219"/>
      <c r="Q37" s="99"/>
      <c r="R37" s="223"/>
      <c r="S37" s="211"/>
      <c r="T37" s="211"/>
    </row>
    <row r="38" spans="2:20" s="18" customFormat="1" ht="15.75" x14ac:dyDescent="0.2">
      <c r="B38" s="91" t="s">
        <v>213</v>
      </c>
      <c r="C38" s="86" t="s">
        <v>214</v>
      </c>
      <c r="D38" s="92" t="s">
        <v>215</v>
      </c>
      <c r="E38" s="92" t="s">
        <v>216</v>
      </c>
      <c r="F38" s="92" t="s">
        <v>217</v>
      </c>
      <c r="G38" s="93">
        <v>99.738</v>
      </c>
      <c r="H38" s="92">
        <v>9.4009999999999998</v>
      </c>
      <c r="I38" s="92">
        <v>375</v>
      </c>
      <c r="J38" s="104" t="s">
        <v>218</v>
      </c>
      <c r="K38" s="92" t="s">
        <v>113</v>
      </c>
      <c r="L38" s="92" t="s">
        <v>219</v>
      </c>
      <c r="M38" s="92" t="s">
        <v>146</v>
      </c>
      <c r="N38" s="92" t="s">
        <v>220</v>
      </c>
      <c r="O38" s="94">
        <v>1250000000</v>
      </c>
      <c r="P38" s="94">
        <v>1250000000</v>
      </c>
      <c r="Q38" s="94"/>
      <c r="R38" s="95"/>
      <c r="S38" s="92" t="s">
        <v>97</v>
      </c>
      <c r="T38" s="92"/>
    </row>
    <row r="39" spans="2:20" s="18" customFormat="1" ht="18.75" x14ac:dyDescent="0.25">
      <c r="B39" s="19" t="s">
        <v>221</v>
      </c>
      <c r="C39" s="207" t="s">
        <v>222</v>
      </c>
      <c r="D39" s="207" t="s">
        <v>223</v>
      </c>
      <c r="E39" s="207" t="s">
        <v>224</v>
      </c>
      <c r="F39" s="207" t="s">
        <v>225</v>
      </c>
      <c r="G39" s="203">
        <v>99.07</v>
      </c>
      <c r="H39" s="207">
        <v>11.882</v>
      </c>
      <c r="I39" s="207">
        <v>675</v>
      </c>
      <c r="J39" s="205">
        <v>0.11625000000000001</v>
      </c>
      <c r="K39" s="207" t="s">
        <v>113</v>
      </c>
      <c r="L39" s="207" t="s">
        <v>219</v>
      </c>
      <c r="M39" s="207" t="s">
        <v>114</v>
      </c>
      <c r="N39" s="20"/>
      <c r="O39" s="21">
        <v>2000000000</v>
      </c>
      <c r="P39" s="21">
        <f>O39</f>
        <v>2000000000</v>
      </c>
      <c r="Q39" s="21"/>
      <c r="R39" s="97"/>
      <c r="S39" s="207" t="s">
        <v>97</v>
      </c>
      <c r="T39" s="207"/>
    </row>
    <row r="40" spans="2:20" s="18" customFormat="1" ht="15.75" x14ac:dyDescent="0.25">
      <c r="B40" s="24" t="s">
        <v>226</v>
      </c>
      <c r="C40" s="224"/>
      <c r="D40" s="224"/>
      <c r="E40" s="224"/>
      <c r="F40" s="224"/>
      <c r="G40" s="204"/>
      <c r="H40" s="224"/>
      <c r="I40" s="224"/>
      <c r="J40" s="206"/>
      <c r="K40" s="224"/>
      <c r="L40" s="224"/>
      <c r="M40" s="224"/>
      <c r="N40" s="20" t="s">
        <v>227</v>
      </c>
      <c r="O40" s="21" t="s">
        <v>176</v>
      </c>
      <c r="P40" s="21"/>
      <c r="Q40" s="21"/>
      <c r="R40" s="63"/>
      <c r="S40" s="224"/>
      <c r="T40" s="224"/>
    </row>
    <row r="41" spans="2:20" s="18" customFormat="1" ht="18.75" x14ac:dyDescent="0.25">
      <c r="B41" s="105" t="s">
        <v>177</v>
      </c>
      <c r="C41" s="224"/>
      <c r="D41" s="224"/>
      <c r="E41" s="224"/>
      <c r="F41" s="224"/>
      <c r="G41" s="204"/>
      <c r="H41" s="224"/>
      <c r="I41" s="224"/>
      <c r="J41" s="206"/>
      <c r="K41" s="224"/>
      <c r="L41" s="224"/>
      <c r="M41" s="224"/>
      <c r="N41" s="20" t="s">
        <v>228</v>
      </c>
      <c r="O41" s="21">
        <v>1000000000</v>
      </c>
      <c r="P41" s="21"/>
      <c r="Q41" s="21">
        <v>1000000000</v>
      </c>
      <c r="R41" s="59"/>
      <c r="S41" s="224"/>
      <c r="T41" s="224"/>
    </row>
    <row r="42" spans="2:20" s="18" customFormat="1" ht="15" x14ac:dyDescent="0.2">
      <c r="B42" s="26"/>
      <c r="C42" s="211"/>
      <c r="D42" s="211"/>
      <c r="E42" s="211"/>
      <c r="F42" s="211"/>
      <c r="G42" s="236"/>
      <c r="H42" s="211"/>
      <c r="I42" s="211"/>
      <c r="J42" s="227"/>
      <c r="K42" s="211"/>
      <c r="L42" s="211"/>
      <c r="M42" s="211"/>
      <c r="N42" s="26"/>
      <c r="O42" s="27" t="s">
        <v>172</v>
      </c>
      <c r="P42" s="27"/>
      <c r="Q42" s="27"/>
      <c r="R42" s="62"/>
      <c r="S42" s="211"/>
      <c r="T42" s="211"/>
    </row>
    <row r="43" spans="2:20" s="18" customFormat="1" ht="18.75" x14ac:dyDescent="0.25">
      <c r="B43" s="19" t="s">
        <v>221</v>
      </c>
      <c r="C43" s="207" t="s">
        <v>229</v>
      </c>
      <c r="D43" s="207" t="s">
        <v>230</v>
      </c>
      <c r="E43" s="207" t="s">
        <v>231</v>
      </c>
      <c r="F43" s="207" t="s">
        <v>232</v>
      </c>
      <c r="G43" s="203">
        <v>99.44</v>
      </c>
      <c r="H43" s="217">
        <v>9.7200000000000006</v>
      </c>
      <c r="I43" s="207">
        <v>600</v>
      </c>
      <c r="J43" s="234">
        <v>9.5000000000000001E-2</v>
      </c>
      <c r="K43" s="207" t="s">
        <v>93</v>
      </c>
      <c r="L43" s="207" t="s">
        <v>233</v>
      </c>
      <c r="M43" s="207" t="s">
        <v>105</v>
      </c>
      <c r="N43" s="22" t="s">
        <v>234</v>
      </c>
      <c r="O43" s="198">
        <v>700000000</v>
      </c>
      <c r="P43" s="198">
        <f>O43/0.93331</f>
        <v>750018750.46876168</v>
      </c>
      <c r="Q43" s="60"/>
      <c r="R43" s="221"/>
      <c r="S43" s="207" t="s">
        <v>97</v>
      </c>
      <c r="T43" s="207"/>
    </row>
    <row r="44" spans="2:20" s="18" customFormat="1" ht="15.75" x14ac:dyDescent="0.25">
      <c r="B44" s="24" t="s">
        <v>235</v>
      </c>
      <c r="C44" s="224"/>
      <c r="D44" s="208"/>
      <c r="E44" s="208"/>
      <c r="F44" s="208"/>
      <c r="G44" s="208"/>
      <c r="H44" s="208"/>
      <c r="I44" s="208"/>
      <c r="J44" s="208"/>
      <c r="K44" s="208"/>
      <c r="L44" s="208"/>
      <c r="M44" s="208"/>
      <c r="N44" s="20" t="s">
        <v>106</v>
      </c>
      <c r="O44" s="245"/>
      <c r="P44" s="245"/>
      <c r="Q44" s="21"/>
      <c r="R44" s="222"/>
      <c r="S44" s="208"/>
      <c r="T44" s="208"/>
    </row>
    <row r="45" spans="2:20" s="18" customFormat="1" ht="18.75" x14ac:dyDescent="0.25">
      <c r="B45" s="105" t="s">
        <v>177</v>
      </c>
      <c r="C45" s="224"/>
      <c r="D45" s="224" t="s">
        <v>236</v>
      </c>
      <c r="E45" s="208"/>
      <c r="F45" s="208"/>
      <c r="G45" s="204">
        <v>99.8</v>
      </c>
      <c r="H45" s="230">
        <v>9.58</v>
      </c>
      <c r="I45" s="224">
        <v>595</v>
      </c>
      <c r="J45" s="208"/>
      <c r="K45" s="208"/>
      <c r="L45" s="208"/>
      <c r="M45" s="208"/>
      <c r="N45" s="20" t="s">
        <v>234</v>
      </c>
      <c r="O45" s="21">
        <v>100000000</v>
      </c>
      <c r="P45" s="200">
        <f>O45/0.93331</f>
        <v>107145535.78125168</v>
      </c>
      <c r="Q45" s="21"/>
      <c r="R45" s="222"/>
      <c r="S45" s="208"/>
      <c r="T45" s="208"/>
    </row>
    <row r="46" spans="2:20" s="18" customFormat="1" ht="15" x14ac:dyDescent="0.2">
      <c r="B46" s="26"/>
      <c r="C46" s="211"/>
      <c r="D46" s="215"/>
      <c r="E46" s="215"/>
      <c r="F46" s="215"/>
      <c r="G46" s="215"/>
      <c r="H46" s="215"/>
      <c r="I46" s="215"/>
      <c r="J46" s="215"/>
      <c r="K46" s="215"/>
      <c r="L46" s="215"/>
      <c r="M46" s="215"/>
      <c r="N46" s="26" t="s">
        <v>106</v>
      </c>
      <c r="O46" s="27" t="s">
        <v>178</v>
      </c>
      <c r="P46" s="213"/>
      <c r="Q46" s="27"/>
      <c r="R46" s="223"/>
      <c r="S46" s="215"/>
      <c r="T46" s="215"/>
    </row>
    <row r="47" spans="2:20" s="18" customFormat="1" ht="15" x14ac:dyDescent="0.2">
      <c r="B47" s="252" t="s">
        <v>170</v>
      </c>
      <c r="C47" s="207" t="s">
        <v>237</v>
      </c>
      <c r="D47" s="207" t="s">
        <v>238</v>
      </c>
      <c r="E47" s="207" t="s">
        <v>239</v>
      </c>
      <c r="F47" s="207" t="s">
        <v>240</v>
      </c>
      <c r="G47" s="203">
        <v>98.5</v>
      </c>
      <c r="H47" s="207">
        <v>11.536</v>
      </c>
      <c r="I47" s="207">
        <v>695</v>
      </c>
      <c r="J47" s="205">
        <v>0.11125</v>
      </c>
      <c r="K47" s="207" t="s">
        <v>93</v>
      </c>
      <c r="L47" s="207" t="s">
        <v>233</v>
      </c>
      <c r="M47" s="207" t="s">
        <v>114</v>
      </c>
      <c r="N47" s="22" t="s">
        <v>210</v>
      </c>
      <c r="O47" s="203">
        <v>300000000</v>
      </c>
      <c r="P47" s="198">
        <f>O47/0.93627</f>
        <v>320420391.55371845</v>
      </c>
      <c r="Q47" s="60"/>
      <c r="R47" s="221"/>
      <c r="S47" s="207" t="s">
        <v>97</v>
      </c>
      <c r="T47" s="207"/>
    </row>
    <row r="48" spans="2:20" s="18" customFormat="1" ht="15.75" customHeight="1" x14ac:dyDescent="0.2">
      <c r="B48" s="245"/>
      <c r="C48" s="224"/>
      <c r="D48" s="208"/>
      <c r="E48" s="208"/>
      <c r="F48" s="208"/>
      <c r="G48" s="208"/>
      <c r="H48" s="208"/>
      <c r="I48" s="208"/>
      <c r="J48" s="208"/>
      <c r="K48" s="208"/>
      <c r="L48" s="208"/>
      <c r="M48" s="224"/>
      <c r="N48" s="20" t="s">
        <v>202</v>
      </c>
      <c r="O48" s="208"/>
      <c r="P48" s="245"/>
      <c r="Q48" s="21"/>
      <c r="R48" s="222"/>
      <c r="S48" s="208"/>
      <c r="T48" s="208"/>
    </row>
    <row r="49" spans="2:20" s="18" customFormat="1" ht="15.75" customHeight="1" x14ac:dyDescent="0.2">
      <c r="B49" s="210" t="s">
        <v>241</v>
      </c>
      <c r="C49" s="224"/>
      <c r="D49" s="224" t="s">
        <v>242</v>
      </c>
      <c r="E49" s="208"/>
      <c r="F49" s="208"/>
      <c r="G49" s="204">
        <v>98.9</v>
      </c>
      <c r="H49" s="224">
        <v>11.426</v>
      </c>
      <c r="I49" s="224">
        <v>688</v>
      </c>
      <c r="J49" s="208"/>
      <c r="K49" s="208"/>
      <c r="L49" s="208"/>
      <c r="M49" s="224"/>
      <c r="N49" s="20" t="s">
        <v>210</v>
      </c>
      <c r="O49" s="21">
        <v>100000000</v>
      </c>
      <c r="P49" s="200">
        <f>O49/0.93627</f>
        <v>106806797.18457282</v>
      </c>
      <c r="Q49" s="21"/>
      <c r="R49" s="222"/>
      <c r="S49" s="208"/>
      <c r="T49" s="208"/>
    </row>
    <row r="50" spans="2:20" s="18" customFormat="1" ht="15.75" customHeight="1" x14ac:dyDescent="0.2">
      <c r="B50" s="254"/>
      <c r="C50" s="224"/>
      <c r="D50" s="224"/>
      <c r="E50" s="208"/>
      <c r="F50" s="208"/>
      <c r="G50" s="208"/>
      <c r="H50" s="224"/>
      <c r="I50" s="224"/>
      <c r="J50" s="208"/>
      <c r="K50" s="208"/>
      <c r="L50" s="208"/>
      <c r="M50" s="224"/>
      <c r="N50" s="20" t="s">
        <v>202</v>
      </c>
      <c r="O50" s="21" t="s">
        <v>178</v>
      </c>
      <c r="P50" s="200"/>
      <c r="Q50" s="21"/>
      <c r="R50" s="222"/>
      <c r="S50" s="208"/>
      <c r="T50" s="208"/>
    </row>
    <row r="51" spans="2:20" s="18" customFormat="1" ht="15.75" customHeight="1" x14ac:dyDescent="0.2">
      <c r="B51" s="253" t="s">
        <v>243</v>
      </c>
      <c r="C51" s="224"/>
      <c r="D51" s="224" t="s">
        <v>244</v>
      </c>
      <c r="E51" s="208"/>
      <c r="F51" s="208"/>
      <c r="G51" s="204">
        <v>99.2</v>
      </c>
      <c r="H51" s="224">
        <v>11.343</v>
      </c>
      <c r="I51" s="224">
        <v>681</v>
      </c>
      <c r="J51" s="208"/>
      <c r="K51" s="208"/>
      <c r="L51" s="208"/>
      <c r="M51" s="224"/>
      <c r="N51" s="20" t="s">
        <v>210</v>
      </c>
      <c r="O51" s="21">
        <v>100000000</v>
      </c>
      <c r="P51" s="200">
        <f>O51/0.93627</f>
        <v>106806797.18457282</v>
      </c>
      <c r="Q51" s="21"/>
      <c r="R51" s="222"/>
      <c r="S51" s="208"/>
      <c r="T51" s="208"/>
    </row>
    <row r="52" spans="2:20" s="18" customFormat="1" ht="15.75" customHeight="1" x14ac:dyDescent="0.2">
      <c r="B52" s="244"/>
      <c r="C52" s="211"/>
      <c r="D52" s="215"/>
      <c r="E52" s="215"/>
      <c r="F52" s="215"/>
      <c r="G52" s="215"/>
      <c r="H52" s="211"/>
      <c r="I52" s="211"/>
      <c r="J52" s="215"/>
      <c r="K52" s="215"/>
      <c r="L52" s="215"/>
      <c r="M52" s="211"/>
      <c r="N52" s="26" t="s">
        <v>202</v>
      </c>
      <c r="O52" s="27" t="s">
        <v>178</v>
      </c>
      <c r="P52" s="213"/>
      <c r="Q52" s="27"/>
      <c r="R52" s="223"/>
      <c r="S52" s="215"/>
      <c r="T52" s="215"/>
    </row>
    <row r="53" spans="2:20" s="18" customFormat="1" ht="15.75" customHeight="1" x14ac:dyDescent="0.2">
      <c r="B53" s="209" t="s">
        <v>245</v>
      </c>
      <c r="C53" s="228" t="s">
        <v>246</v>
      </c>
      <c r="D53" s="207" t="s">
        <v>247</v>
      </c>
      <c r="E53" s="207" t="s">
        <v>248</v>
      </c>
      <c r="F53" s="207" t="s">
        <v>249</v>
      </c>
      <c r="G53" s="203">
        <v>99.444000000000003</v>
      </c>
      <c r="H53" s="217">
        <v>14.61</v>
      </c>
      <c r="I53" s="207">
        <v>850</v>
      </c>
      <c r="J53" s="207" t="s">
        <v>250</v>
      </c>
      <c r="K53" s="207" t="s">
        <v>113</v>
      </c>
      <c r="L53" s="207" t="s">
        <v>137</v>
      </c>
      <c r="M53" s="207" t="s">
        <v>146</v>
      </c>
      <c r="N53" s="22" t="s">
        <v>251</v>
      </c>
      <c r="O53" s="198">
        <v>2000000000</v>
      </c>
      <c r="P53" s="198"/>
      <c r="Q53" s="250">
        <v>2000000000</v>
      </c>
      <c r="R53" s="110"/>
      <c r="S53" s="207" t="s">
        <v>97</v>
      </c>
      <c r="T53" s="207"/>
    </row>
    <row r="54" spans="2:20" s="18" customFormat="1" ht="15.75" customHeight="1" x14ac:dyDescent="0.2">
      <c r="B54" s="214"/>
      <c r="C54" s="229"/>
      <c r="D54" s="208"/>
      <c r="E54" s="208"/>
      <c r="F54" s="208"/>
      <c r="G54" s="208"/>
      <c r="H54" s="231"/>
      <c r="I54" s="208"/>
      <c r="J54" s="208"/>
      <c r="K54" s="208"/>
      <c r="L54" s="208"/>
      <c r="M54" s="208"/>
      <c r="N54" s="20" t="s">
        <v>138</v>
      </c>
      <c r="O54" s="199"/>
      <c r="P54" s="200"/>
      <c r="Q54" s="251"/>
      <c r="R54" s="111"/>
      <c r="S54" s="215"/>
      <c r="T54" s="215"/>
    </row>
    <row r="55" spans="2:20" s="18" customFormat="1" ht="18.75" x14ac:dyDescent="0.25">
      <c r="B55" s="112" t="s">
        <v>252</v>
      </c>
      <c r="C55" s="207" t="s">
        <v>253</v>
      </c>
      <c r="D55" s="207" t="s">
        <v>254</v>
      </c>
      <c r="E55" s="207" t="s">
        <v>255</v>
      </c>
      <c r="F55" s="207" t="s">
        <v>256</v>
      </c>
      <c r="G55" s="203">
        <v>99.5</v>
      </c>
      <c r="H55" s="217">
        <v>12.11</v>
      </c>
      <c r="I55" s="207">
        <v>685</v>
      </c>
      <c r="J55" s="207" t="s">
        <v>257</v>
      </c>
      <c r="K55" s="207" t="s">
        <v>93</v>
      </c>
      <c r="L55" s="207" t="s">
        <v>233</v>
      </c>
      <c r="M55" s="207" t="s">
        <v>258</v>
      </c>
      <c r="N55" s="207" t="s">
        <v>234</v>
      </c>
      <c r="O55" s="198">
        <v>500000000</v>
      </c>
      <c r="P55" s="198">
        <f>O55/0.96054</f>
        <v>520540529.2856102</v>
      </c>
      <c r="Q55" s="60"/>
      <c r="R55" s="221"/>
      <c r="S55" s="207" t="s">
        <v>97</v>
      </c>
      <c r="T55" s="207"/>
    </row>
    <row r="56" spans="2:20" s="18" customFormat="1" ht="15.75" x14ac:dyDescent="0.2">
      <c r="B56" s="109" t="s">
        <v>259</v>
      </c>
      <c r="C56" s="224"/>
      <c r="D56" s="246"/>
      <c r="E56" s="246"/>
      <c r="F56" s="246"/>
      <c r="G56" s="204"/>
      <c r="H56" s="230"/>
      <c r="I56" s="224"/>
      <c r="J56" s="224"/>
      <c r="K56" s="224"/>
      <c r="L56" s="224"/>
      <c r="M56" s="224"/>
      <c r="N56" s="208"/>
      <c r="O56" s="245"/>
      <c r="P56" s="245"/>
      <c r="Q56" s="21"/>
      <c r="R56" s="222"/>
      <c r="S56" s="224"/>
      <c r="T56" s="224"/>
    </row>
    <row r="57" spans="2:20" s="18" customFormat="1" ht="18.75" x14ac:dyDescent="0.2">
      <c r="B57" s="109" t="s">
        <v>260</v>
      </c>
      <c r="C57" s="224"/>
      <c r="D57" s="224" t="s">
        <v>261</v>
      </c>
      <c r="E57" s="224" t="s">
        <v>255</v>
      </c>
      <c r="F57" s="224" t="s">
        <v>256</v>
      </c>
      <c r="G57" s="204">
        <v>100.875</v>
      </c>
      <c r="H57" s="108">
        <v>11.81</v>
      </c>
      <c r="I57" s="84">
        <v>682</v>
      </c>
      <c r="J57" s="224"/>
      <c r="K57" s="224"/>
      <c r="L57" s="224"/>
      <c r="M57" s="224"/>
      <c r="N57" s="224" t="s">
        <v>262</v>
      </c>
      <c r="O57" s="200">
        <v>200000000</v>
      </c>
      <c r="P57" s="200">
        <v>208216212</v>
      </c>
      <c r="Q57" s="21"/>
      <c r="R57" s="63"/>
      <c r="S57" s="224"/>
      <c r="T57" s="224"/>
    </row>
    <row r="58" spans="2:20" s="18" customFormat="1" ht="15.75" x14ac:dyDescent="0.2">
      <c r="B58" s="109"/>
      <c r="C58" s="211"/>
      <c r="D58" s="211"/>
      <c r="E58" s="211"/>
      <c r="F58" s="211"/>
      <c r="G58" s="236"/>
      <c r="H58" s="108"/>
      <c r="I58" s="84"/>
      <c r="J58" s="211"/>
      <c r="K58" s="211"/>
      <c r="L58" s="211"/>
      <c r="M58" s="211"/>
      <c r="N58" s="211"/>
      <c r="O58" s="219"/>
      <c r="P58" s="219"/>
      <c r="Q58" s="21"/>
      <c r="R58" s="63"/>
      <c r="S58" s="211"/>
      <c r="T58" s="211"/>
    </row>
    <row r="59" spans="2:20" s="18" customFormat="1" ht="15" x14ac:dyDescent="0.2">
      <c r="B59" s="209" t="s">
        <v>263</v>
      </c>
      <c r="C59" s="207" t="s">
        <v>264</v>
      </c>
      <c r="D59" s="207" t="s">
        <v>265</v>
      </c>
      <c r="E59" s="207" t="s">
        <v>266</v>
      </c>
      <c r="F59" s="207" t="s">
        <v>267</v>
      </c>
      <c r="G59" s="203">
        <v>99.85</v>
      </c>
      <c r="H59" s="217">
        <v>8.33</v>
      </c>
      <c r="I59" s="207">
        <v>450</v>
      </c>
      <c r="J59" s="234">
        <v>8.2500000000000004E-2</v>
      </c>
      <c r="K59" s="207" t="s">
        <v>93</v>
      </c>
      <c r="L59" s="207" t="s">
        <v>233</v>
      </c>
      <c r="M59" s="207" t="s">
        <v>95</v>
      </c>
      <c r="N59" s="22" t="s">
        <v>106</v>
      </c>
      <c r="O59" s="198">
        <v>600000000</v>
      </c>
      <c r="P59" s="198">
        <f>O59/0.98358</f>
        <v>610016470.44470203</v>
      </c>
      <c r="Q59" s="60"/>
      <c r="R59" s="221"/>
      <c r="S59" s="207" t="s">
        <v>97</v>
      </c>
      <c r="T59" s="207"/>
    </row>
    <row r="60" spans="2:20" s="18" customFormat="1" ht="15" x14ac:dyDescent="0.2">
      <c r="B60" s="214"/>
      <c r="C60" s="211"/>
      <c r="D60" s="208"/>
      <c r="E60" s="208"/>
      <c r="F60" s="208"/>
      <c r="G60" s="208"/>
      <c r="H60" s="231"/>
      <c r="I60" s="208"/>
      <c r="J60" s="208"/>
      <c r="K60" s="208"/>
      <c r="L60" s="208"/>
      <c r="M60" s="208"/>
      <c r="N60" s="20"/>
      <c r="O60" s="199"/>
      <c r="P60" s="200"/>
      <c r="Q60" s="21"/>
      <c r="R60" s="223"/>
      <c r="S60" s="215"/>
      <c r="T60" s="215"/>
    </row>
    <row r="61" spans="2:20" s="18" customFormat="1" ht="15.75" customHeight="1" x14ac:dyDescent="0.2">
      <c r="B61" s="209" t="s">
        <v>268</v>
      </c>
      <c r="C61" s="207" t="s">
        <v>269</v>
      </c>
      <c r="D61" s="207" t="s">
        <v>270</v>
      </c>
      <c r="E61" s="207" t="s">
        <v>271</v>
      </c>
      <c r="F61" s="207" t="s">
        <v>272</v>
      </c>
      <c r="G61" s="203">
        <v>98.54</v>
      </c>
      <c r="H61" s="207">
        <v>11.25</v>
      </c>
      <c r="I61" s="207">
        <v>571</v>
      </c>
      <c r="J61" s="234">
        <v>0.11</v>
      </c>
      <c r="K61" s="207" t="s">
        <v>93</v>
      </c>
      <c r="L61" s="207" t="s">
        <v>233</v>
      </c>
      <c r="M61" s="207" t="s">
        <v>146</v>
      </c>
      <c r="N61" s="22" t="s">
        <v>273</v>
      </c>
      <c r="O61" s="198">
        <v>750000000</v>
      </c>
      <c r="P61" s="198">
        <f>O61/1.0177</f>
        <v>736955880.90792966</v>
      </c>
      <c r="Q61" s="60"/>
      <c r="R61" s="221"/>
      <c r="S61" s="207" t="s">
        <v>97</v>
      </c>
      <c r="T61" s="207"/>
    </row>
    <row r="62" spans="2:20" s="18" customFormat="1" ht="15.75" customHeight="1" x14ac:dyDescent="0.2">
      <c r="B62" s="214"/>
      <c r="C62" s="211"/>
      <c r="D62" s="211"/>
      <c r="E62" s="247"/>
      <c r="F62" s="247"/>
      <c r="G62" s="247"/>
      <c r="H62" s="247"/>
      <c r="I62" s="247"/>
      <c r="J62" s="247"/>
      <c r="K62" s="247"/>
      <c r="L62" s="247"/>
      <c r="M62" s="247"/>
      <c r="N62" s="26" t="s">
        <v>262</v>
      </c>
      <c r="O62" s="248"/>
      <c r="P62" s="249"/>
      <c r="Q62" s="27"/>
      <c r="R62" s="223"/>
      <c r="S62" s="247"/>
      <c r="T62" s="247"/>
    </row>
    <row r="63" spans="2:20" s="18" customFormat="1" ht="15.75" x14ac:dyDescent="0.2">
      <c r="B63" s="96" t="s">
        <v>274</v>
      </c>
      <c r="C63" s="207" t="s">
        <v>275</v>
      </c>
      <c r="D63" s="207" t="s">
        <v>276</v>
      </c>
      <c r="E63" s="207" t="s">
        <v>277</v>
      </c>
      <c r="F63" s="207" t="s">
        <v>278</v>
      </c>
      <c r="G63" s="203">
        <v>96.394000000000005</v>
      </c>
      <c r="H63" s="217">
        <v>13.27</v>
      </c>
      <c r="I63" s="207">
        <v>650</v>
      </c>
      <c r="J63" s="234">
        <v>0.1275</v>
      </c>
      <c r="K63" s="207" t="s">
        <v>113</v>
      </c>
      <c r="L63" s="207" t="s">
        <v>137</v>
      </c>
      <c r="M63" s="207" t="s">
        <v>186</v>
      </c>
      <c r="N63" s="22" t="s">
        <v>251</v>
      </c>
      <c r="O63" s="198">
        <v>1000000000</v>
      </c>
      <c r="P63" s="198">
        <f>O63</f>
        <v>1000000000</v>
      </c>
      <c r="Q63" s="60"/>
      <c r="R63" s="221"/>
      <c r="S63" s="207" t="s">
        <v>97</v>
      </c>
      <c r="T63" s="207"/>
    </row>
    <row r="64" spans="2:20" s="18" customFormat="1" ht="15.75" x14ac:dyDescent="0.2">
      <c r="B64" s="109"/>
      <c r="C64" s="211"/>
      <c r="D64" s="211"/>
      <c r="E64" s="215"/>
      <c r="F64" s="215"/>
      <c r="G64" s="215"/>
      <c r="H64" s="231"/>
      <c r="I64" s="208"/>
      <c r="J64" s="208"/>
      <c r="K64" s="208"/>
      <c r="L64" s="215"/>
      <c r="M64" s="215"/>
      <c r="N64" s="26" t="s">
        <v>171</v>
      </c>
      <c r="O64" s="220"/>
      <c r="P64" s="219"/>
      <c r="Q64" s="27"/>
      <c r="R64" s="223"/>
      <c r="S64" s="208"/>
      <c r="T64" s="208"/>
    </row>
    <row r="65" spans="2:20" s="18" customFormat="1" ht="18.75" x14ac:dyDescent="0.25">
      <c r="B65" s="113" t="s">
        <v>772</v>
      </c>
      <c r="C65" s="114" t="s">
        <v>279</v>
      </c>
      <c r="D65" s="207" t="s">
        <v>280</v>
      </c>
      <c r="E65" s="207" t="s">
        <v>281</v>
      </c>
      <c r="F65" s="207" t="s">
        <v>282</v>
      </c>
      <c r="G65" s="217">
        <v>93.299000000000007</v>
      </c>
      <c r="H65" s="207">
        <v>13.151</v>
      </c>
      <c r="I65" s="207">
        <v>679</v>
      </c>
      <c r="J65" s="115">
        <v>0.1225</v>
      </c>
      <c r="K65" s="114" t="s">
        <v>113</v>
      </c>
      <c r="L65" s="114" t="s">
        <v>137</v>
      </c>
      <c r="M65" s="114" t="s">
        <v>169</v>
      </c>
      <c r="N65" s="207" t="s">
        <v>220</v>
      </c>
      <c r="O65" s="198">
        <v>1000000000</v>
      </c>
      <c r="P65" s="198">
        <f>O65</f>
        <v>1000000000</v>
      </c>
      <c r="Q65" s="198">
        <v>600000000</v>
      </c>
      <c r="R65" s="221"/>
      <c r="S65" s="207" t="s">
        <v>97</v>
      </c>
      <c r="T65" s="207"/>
    </row>
    <row r="66" spans="2:20" s="18" customFormat="1" ht="15.75" x14ac:dyDescent="0.2">
      <c r="B66" s="109"/>
      <c r="C66" s="116"/>
      <c r="D66" s="224"/>
      <c r="E66" s="224"/>
      <c r="F66" s="224"/>
      <c r="G66" s="230"/>
      <c r="H66" s="208"/>
      <c r="I66" s="208"/>
      <c r="J66" s="117"/>
      <c r="K66" s="116"/>
      <c r="L66" s="116"/>
      <c r="M66" s="116"/>
      <c r="N66" s="208"/>
      <c r="O66" s="200"/>
      <c r="P66" s="200"/>
      <c r="Q66" s="200"/>
      <c r="R66" s="222"/>
      <c r="S66" s="224"/>
      <c r="T66" s="224"/>
    </row>
    <row r="67" spans="2:20" s="18" customFormat="1" ht="15.75" x14ac:dyDescent="0.2">
      <c r="B67" s="109" t="s">
        <v>773</v>
      </c>
      <c r="C67" s="116" t="s">
        <v>279</v>
      </c>
      <c r="D67" s="224" t="s">
        <v>283</v>
      </c>
      <c r="E67" s="224" t="s">
        <v>284</v>
      </c>
      <c r="F67" s="224" t="s">
        <v>282</v>
      </c>
      <c r="G67" s="230">
        <v>98.25</v>
      </c>
      <c r="H67" s="230">
        <v>12.47</v>
      </c>
      <c r="I67" s="224">
        <v>635</v>
      </c>
      <c r="J67" s="115">
        <v>0.1225</v>
      </c>
      <c r="K67" s="116" t="s">
        <v>113</v>
      </c>
      <c r="L67" s="116" t="s">
        <v>137</v>
      </c>
      <c r="M67" s="116" t="s">
        <v>169</v>
      </c>
      <c r="N67" s="224" t="s">
        <v>228</v>
      </c>
      <c r="O67" s="79">
        <v>600000000</v>
      </c>
      <c r="P67" s="79"/>
      <c r="Q67" s="245"/>
      <c r="R67" s="222"/>
      <c r="S67" s="224"/>
      <c r="T67" s="224"/>
    </row>
    <row r="68" spans="2:20" s="18" customFormat="1" ht="15" x14ac:dyDescent="0.2">
      <c r="B68" s="70"/>
      <c r="C68" s="118"/>
      <c r="D68" s="215"/>
      <c r="E68" s="215" t="s">
        <v>285</v>
      </c>
      <c r="F68" s="215"/>
      <c r="G68" s="218" t="s">
        <v>285</v>
      </c>
      <c r="H68" s="215"/>
      <c r="I68" s="215"/>
      <c r="J68" s="119"/>
      <c r="K68" s="118"/>
      <c r="L68" s="118"/>
      <c r="M68" s="118"/>
      <c r="N68" s="211"/>
      <c r="O68" s="79" t="s">
        <v>178</v>
      </c>
      <c r="P68" s="79"/>
      <c r="Q68" s="219"/>
      <c r="R68" s="59"/>
      <c r="S68" s="211"/>
      <c r="T68" s="211"/>
    </row>
    <row r="69" spans="2:20" s="18" customFormat="1" ht="15" x14ac:dyDescent="0.2">
      <c r="B69" s="209" t="s">
        <v>286</v>
      </c>
      <c r="C69" s="207" t="s">
        <v>287</v>
      </c>
      <c r="D69" s="207" t="s">
        <v>288</v>
      </c>
      <c r="E69" s="207" t="s">
        <v>289</v>
      </c>
      <c r="F69" s="207" t="s">
        <v>290</v>
      </c>
      <c r="G69" s="203">
        <v>100</v>
      </c>
      <c r="H69" s="217">
        <v>4.5</v>
      </c>
      <c r="I69" s="207">
        <v>474</v>
      </c>
      <c r="J69" s="234">
        <v>4.4999999999999998E-2</v>
      </c>
      <c r="K69" s="207" t="s">
        <v>113</v>
      </c>
      <c r="L69" s="207" t="s">
        <v>94</v>
      </c>
      <c r="M69" s="207" t="s">
        <v>105</v>
      </c>
      <c r="N69" s="207" t="s">
        <v>96</v>
      </c>
      <c r="O69" s="198">
        <v>60000000000</v>
      </c>
      <c r="P69" s="198">
        <f>O69/104.518</f>
        <v>574063797.62337589</v>
      </c>
      <c r="Q69" s="60"/>
      <c r="R69" s="221"/>
      <c r="S69" s="207" t="s">
        <v>97</v>
      </c>
      <c r="T69" s="207"/>
    </row>
    <row r="70" spans="2:20" s="18" customFormat="1" ht="15" x14ac:dyDescent="0.2">
      <c r="B70" s="214"/>
      <c r="C70" s="211"/>
      <c r="D70" s="211"/>
      <c r="E70" s="215"/>
      <c r="F70" s="215"/>
      <c r="G70" s="215"/>
      <c r="H70" s="218"/>
      <c r="I70" s="215"/>
      <c r="J70" s="215"/>
      <c r="K70" s="215"/>
      <c r="L70" s="215"/>
      <c r="M70" s="215"/>
      <c r="N70" s="211"/>
      <c r="O70" s="220"/>
      <c r="P70" s="219"/>
      <c r="Q70" s="27"/>
      <c r="R70" s="223"/>
      <c r="S70" s="215"/>
      <c r="T70" s="215"/>
    </row>
    <row r="71" spans="2:20" s="18" customFormat="1" ht="15" x14ac:dyDescent="0.2">
      <c r="B71" s="209" t="s">
        <v>291</v>
      </c>
      <c r="C71" s="207" t="s">
        <v>292</v>
      </c>
      <c r="D71" s="207" t="s">
        <v>293</v>
      </c>
      <c r="E71" s="207" t="s">
        <v>294</v>
      </c>
      <c r="F71" s="207" t="s">
        <v>295</v>
      </c>
      <c r="G71" s="217">
        <v>99.225999999999999</v>
      </c>
      <c r="H71" s="217">
        <v>9.1999999999999993</v>
      </c>
      <c r="I71" s="207">
        <v>417</v>
      </c>
      <c r="J71" s="234">
        <v>0.09</v>
      </c>
      <c r="K71" s="207" t="s">
        <v>93</v>
      </c>
      <c r="L71" s="224" t="s">
        <v>233</v>
      </c>
      <c r="M71" s="207" t="s">
        <v>114</v>
      </c>
      <c r="N71" s="20" t="s">
        <v>234</v>
      </c>
      <c r="O71" s="198">
        <v>750000000</v>
      </c>
      <c r="P71" s="198">
        <f>O71/1.04951</f>
        <v>714619203.2472297</v>
      </c>
      <c r="Q71" s="60"/>
      <c r="R71" s="221"/>
      <c r="S71" s="207" t="s">
        <v>97</v>
      </c>
      <c r="T71" s="207"/>
    </row>
    <row r="72" spans="2:20" s="18" customFormat="1" ht="15" x14ac:dyDescent="0.2">
      <c r="B72" s="210"/>
      <c r="C72" s="224"/>
      <c r="D72" s="224"/>
      <c r="E72" s="224"/>
      <c r="F72" s="224"/>
      <c r="G72" s="230"/>
      <c r="H72" s="208"/>
      <c r="I72" s="224"/>
      <c r="J72" s="239"/>
      <c r="K72" s="224"/>
      <c r="L72" s="224"/>
      <c r="M72" s="224"/>
      <c r="N72" s="20" t="s">
        <v>296</v>
      </c>
      <c r="O72" s="200"/>
      <c r="P72" s="245"/>
      <c r="Q72" s="21"/>
      <c r="R72" s="222"/>
      <c r="S72" s="224"/>
      <c r="T72" s="224"/>
    </row>
    <row r="73" spans="2:20" s="18" customFormat="1" ht="15" x14ac:dyDescent="0.2">
      <c r="B73" s="210"/>
      <c r="C73" s="224"/>
      <c r="D73" s="224" t="s">
        <v>297</v>
      </c>
      <c r="E73" s="224" t="s">
        <v>298</v>
      </c>
      <c r="F73" s="224" t="s">
        <v>295</v>
      </c>
      <c r="G73" s="230">
        <v>101.25</v>
      </c>
      <c r="H73" s="224">
        <v>8.6440000000000001</v>
      </c>
      <c r="I73" s="224">
        <v>399</v>
      </c>
      <c r="J73" s="239"/>
      <c r="K73" s="224"/>
      <c r="L73" s="224"/>
      <c r="M73" s="224"/>
      <c r="N73" s="25"/>
      <c r="O73" s="21">
        <v>500000000</v>
      </c>
      <c r="P73" s="200">
        <f>O73/1.13</f>
        <v>442477876.10619473</v>
      </c>
      <c r="Q73" s="21"/>
      <c r="R73" s="222"/>
      <c r="S73" s="224"/>
      <c r="T73" s="224"/>
    </row>
    <row r="74" spans="2:20" s="18" customFormat="1" ht="15" x14ac:dyDescent="0.2">
      <c r="B74" s="214"/>
      <c r="C74" s="211"/>
      <c r="D74" s="211"/>
      <c r="E74" s="211"/>
      <c r="F74" s="211"/>
      <c r="G74" s="233"/>
      <c r="H74" s="215"/>
      <c r="I74" s="215"/>
      <c r="J74" s="235"/>
      <c r="K74" s="211"/>
      <c r="L74" s="224"/>
      <c r="M74" s="211"/>
      <c r="N74" s="20"/>
      <c r="O74" s="27" t="s">
        <v>178</v>
      </c>
      <c r="P74" s="213"/>
      <c r="Q74" s="27"/>
      <c r="R74" s="223"/>
      <c r="S74" s="211"/>
      <c r="T74" s="211"/>
    </row>
    <row r="75" spans="2:20" s="18" customFormat="1" ht="18.75" x14ac:dyDescent="0.25">
      <c r="B75" s="19" t="s">
        <v>221</v>
      </c>
      <c r="C75" s="207" t="s">
        <v>299</v>
      </c>
      <c r="D75" s="207" t="s">
        <v>300</v>
      </c>
      <c r="E75" s="207" t="s">
        <v>301</v>
      </c>
      <c r="F75" s="207" t="s">
        <v>302</v>
      </c>
      <c r="G75" s="203">
        <v>94.587999999999994</v>
      </c>
      <c r="H75" s="217">
        <v>12.43</v>
      </c>
      <c r="I75" s="207">
        <v>610</v>
      </c>
      <c r="J75" s="234">
        <v>0.1125</v>
      </c>
      <c r="K75" s="207" t="s">
        <v>113</v>
      </c>
      <c r="L75" s="207" t="s">
        <v>137</v>
      </c>
      <c r="M75" s="207" t="s">
        <v>258</v>
      </c>
      <c r="N75" s="22"/>
      <c r="O75" s="198">
        <v>1000000000</v>
      </c>
      <c r="P75" s="198">
        <v>611940000</v>
      </c>
      <c r="Q75" s="198">
        <v>388060000</v>
      </c>
      <c r="R75" s="123"/>
      <c r="S75" s="207" t="s">
        <v>97</v>
      </c>
      <c r="T75" s="207"/>
    </row>
    <row r="76" spans="2:20" s="18" customFormat="1" ht="15.75" x14ac:dyDescent="0.25">
      <c r="B76" s="24" t="s">
        <v>303</v>
      </c>
      <c r="C76" s="224"/>
      <c r="D76" s="208"/>
      <c r="E76" s="208"/>
      <c r="F76" s="208"/>
      <c r="G76" s="208"/>
      <c r="H76" s="230"/>
      <c r="I76" s="224"/>
      <c r="J76" s="239"/>
      <c r="K76" s="224"/>
      <c r="L76" s="224"/>
      <c r="M76" s="224"/>
      <c r="N76" s="25"/>
      <c r="O76" s="245"/>
      <c r="P76" s="245"/>
      <c r="Q76" s="245"/>
      <c r="R76" s="63"/>
      <c r="S76" s="246"/>
      <c r="T76" s="246"/>
    </row>
    <row r="77" spans="2:20" s="18" customFormat="1" ht="18.75" x14ac:dyDescent="0.25">
      <c r="B77" s="105" t="s">
        <v>177</v>
      </c>
      <c r="C77" s="224"/>
      <c r="D77" s="224" t="s">
        <v>304</v>
      </c>
      <c r="E77" s="224" t="s">
        <v>305</v>
      </c>
      <c r="F77" s="224" t="s">
        <v>302</v>
      </c>
      <c r="G77" s="204">
        <v>100.5</v>
      </c>
      <c r="H77" s="230">
        <v>11.13</v>
      </c>
      <c r="I77" s="224">
        <v>615</v>
      </c>
      <c r="J77" s="239"/>
      <c r="K77" s="224"/>
      <c r="L77" s="224"/>
      <c r="M77" s="224"/>
      <c r="N77" s="20" t="s">
        <v>171</v>
      </c>
      <c r="O77" s="79">
        <v>500000000</v>
      </c>
      <c r="P77" s="200">
        <v>500000000</v>
      </c>
      <c r="Q77" s="79"/>
      <c r="R77" s="63"/>
      <c r="S77" s="246"/>
      <c r="T77" s="246"/>
    </row>
    <row r="78" spans="2:20" s="18" customFormat="1" ht="15" x14ac:dyDescent="0.2">
      <c r="B78" s="20"/>
      <c r="C78" s="211"/>
      <c r="D78" s="244"/>
      <c r="E78" s="215"/>
      <c r="F78" s="215"/>
      <c r="G78" s="215"/>
      <c r="H78" s="244"/>
      <c r="I78" s="244"/>
      <c r="J78" s="208"/>
      <c r="K78" s="208"/>
      <c r="L78" s="208"/>
      <c r="M78" s="208"/>
      <c r="N78" s="20" t="s">
        <v>220</v>
      </c>
      <c r="O78" s="79" t="s">
        <v>178</v>
      </c>
      <c r="P78" s="219"/>
      <c r="Q78" s="79"/>
      <c r="R78" s="124"/>
      <c r="S78" s="244"/>
      <c r="T78" s="244"/>
    </row>
    <row r="79" spans="2:20" s="18" customFormat="1" ht="15.75" customHeight="1" x14ac:dyDescent="0.2">
      <c r="B79" s="209" t="s">
        <v>734</v>
      </c>
      <c r="C79" s="207" t="s">
        <v>306</v>
      </c>
      <c r="D79" s="207" t="s">
        <v>307</v>
      </c>
      <c r="E79" s="207" t="s">
        <v>308</v>
      </c>
      <c r="F79" s="207" t="s">
        <v>309</v>
      </c>
      <c r="G79" s="203">
        <v>80.203000000000003</v>
      </c>
      <c r="H79" s="207">
        <v>13.731999999999999</v>
      </c>
      <c r="I79" s="207">
        <v>788</v>
      </c>
      <c r="J79" s="234">
        <v>0.11</v>
      </c>
      <c r="K79" s="207" t="s">
        <v>113</v>
      </c>
      <c r="L79" s="207" t="s">
        <v>137</v>
      </c>
      <c r="M79" s="207" t="s">
        <v>310</v>
      </c>
      <c r="N79" s="22" t="s">
        <v>311</v>
      </c>
      <c r="O79" s="198">
        <v>5157311000</v>
      </c>
      <c r="P79" s="198"/>
      <c r="Q79" s="198">
        <v>5157311000</v>
      </c>
      <c r="R79" s="242"/>
      <c r="S79" s="207" t="s">
        <v>312</v>
      </c>
      <c r="T79" s="207"/>
    </row>
    <row r="80" spans="2:20" s="18" customFormat="1" ht="15.75" customHeight="1" x14ac:dyDescent="0.2">
      <c r="B80" s="214"/>
      <c r="C80" s="211"/>
      <c r="D80" s="211"/>
      <c r="E80" s="211"/>
      <c r="F80" s="211"/>
      <c r="G80" s="236"/>
      <c r="H80" s="211"/>
      <c r="I80" s="211"/>
      <c r="J80" s="235"/>
      <c r="K80" s="211"/>
      <c r="L80" s="211"/>
      <c r="M80" s="211"/>
      <c r="N80" s="26" t="s">
        <v>228</v>
      </c>
      <c r="O80" s="219"/>
      <c r="P80" s="219"/>
      <c r="Q80" s="219"/>
      <c r="R80" s="243"/>
      <c r="S80" s="211"/>
      <c r="T80" s="211"/>
    </row>
    <row r="81" spans="2:20" s="18" customFormat="1" ht="18.75" x14ac:dyDescent="0.25">
      <c r="B81" s="19" t="s">
        <v>170</v>
      </c>
      <c r="C81" s="207" t="s">
        <v>313</v>
      </c>
      <c r="D81" s="207" t="s">
        <v>314</v>
      </c>
      <c r="E81" s="224" t="s">
        <v>315</v>
      </c>
      <c r="F81" s="224" t="s">
        <v>316</v>
      </c>
      <c r="G81" s="203">
        <v>98.772000000000006</v>
      </c>
      <c r="H81" s="217">
        <v>9.75</v>
      </c>
      <c r="I81" s="207">
        <v>446</v>
      </c>
      <c r="J81" s="239">
        <v>9.5000000000000001E-2</v>
      </c>
      <c r="K81" s="224" t="s">
        <v>93</v>
      </c>
      <c r="L81" s="224" t="s">
        <v>233</v>
      </c>
      <c r="M81" s="224" t="s">
        <v>258</v>
      </c>
      <c r="N81" s="20"/>
      <c r="O81" s="198">
        <v>500000000</v>
      </c>
      <c r="P81" s="198">
        <f>O81/1.15093</f>
        <v>434431286.00349283</v>
      </c>
      <c r="Q81" s="21"/>
      <c r="R81" s="221"/>
      <c r="S81" s="207" t="s">
        <v>97</v>
      </c>
      <c r="T81" s="207"/>
    </row>
    <row r="82" spans="2:20" s="18" customFormat="1" ht="15.75" x14ac:dyDescent="0.25">
      <c r="B82" s="24" t="s">
        <v>317</v>
      </c>
      <c r="C82" s="224"/>
      <c r="D82" s="224"/>
      <c r="E82" s="208"/>
      <c r="F82" s="208"/>
      <c r="G82" s="204"/>
      <c r="H82" s="208"/>
      <c r="I82" s="224"/>
      <c r="J82" s="208"/>
      <c r="K82" s="208"/>
      <c r="L82" s="208"/>
      <c r="M82" s="208"/>
      <c r="N82" s="20" t="s">
        <v>138</v>
      </c>
      <c r="O82" s="200"/>
      <c r="P82" s="200"/>
      <c r="Q82" s="21"/>
      <c r="R82" s="222"/>
      <c r="S82" s="224"/>
      <c r="T82" s="224"/>
    </row>
    <row r="83" spans="2:20" s="18" customFormat="1" ht="18.75" x14ac:dyDescent="0.25">
      <c r="B83" s="105" t="s">
        <v>177</v>
      </c>
      <c r="C83" s="224"/>
      <c r="D83" s="224" t="s">
        <v>318</v>
      </c>
      <c r="E83" s="208"/>
      <c r="F83" s="208"/>
      <c r="G83" s="204">
        <v>99.5</v>
      </c>
      <c r="H83" s="224">
        <v>9.6419999999999995</v>
      </c>
      <c r="I83" s="224">
        <v>441</v>
      </c>
      <c r="J83" s="208"/>
      <c r="K83" s="208"/>
      <c r="L83" s="208"/>
      <c r="M83" s="208"/>
      <c r="N83" s="20" t="s">
        <v>319</v>
      </c>
      <c r="O83" s="21">
        <v>250000000</v>
      </c>
      <c r="P83" s="200">
        <f>O83/1.15093</f>
        <v>217215643.00174642</v>
      </c>
      <c r="Q83" s="21"/>
      <c r="R83" s="222"/>
      <c r="S83" s="208"/>
      <c r="T83" s="208"/>
    </row>
    <row r="84" spans="2:20" s="18" customFormat="1" ht="15" x14ac:dyDescent="0.2">
      <c r="B84" s="20"/>
      <c r="C84" s="211"/>
      <c r="D84" s="211"/>
      <c r="E84" s="208"/>
      <c r="F84" s="208"/>
      <c r="G84" s="236"/>
      <c r="H84" s="211"/>
      <c r="I84" s="211"/>
      <c r="J84" s="208"/>
      <c r="K84" s="208"/>
      <c r="L84" s="208"/>
      <c r="M84" s="208"/>
      <c r="N84" s="20"/>
      <c r="O84" s="21" t="s">
        <v>178</v>
      </c>
      <c r="P84" s="219"/>
      <c r="Q84" s="21"/>
      <c r="R84" s="223"/>
      <c r="S84" s="211"/>
      <c r="T84" s="211"/>
    </row>
    <row r="85" spans="2:20" s="18" customFormat="1" ht="15.75" customHeight="1" x14ac:dyDescent="0.2">
      <c r="B85" s="209" t="s">
        <v>320</v>
      </c>
      <c r="C85" s="207" t="s">
        <v>321</v>
      </c>
      <c r="D85" s="207" t="s">
        <v>322</v>
      </c>
      <c r="E85" s="207" t="s">
        <v>323</v>
      </c>
      <c r="F85" s="207" t="s">
        <v>324</v>
      </c>
      <c r="G85" s="203">
        <v>100</v>
      </c>
      <c r="H85" s="217">
        <v>4.75</v>
      </c>
      <c r="I85" s="207">
        <v>355</v>
      </c>
      <c r="J85" s="234">
        <v>4.7500000000000001E-2</v>
      </c>
      <c r="K85" s="207" t="s">
        <v>113</v>
      </c>
      <c r="L85" s="207" t="s">
        <v>94</v>
      </c>
      <c r="M85" s="207" t="s">
        <v>325</v>
      </c>
      <c r="N85" s="240" t="s">
        <v>326</v>
      </c>
      <c r="O85" s="198">
        <v>60000000000</v>
      </c>
      <c r="P85" s="198">
        <f>O85/112.844</f>
        <v>531707489.98617566</v>
      </c>
      <c r="Q85" s="198"/>
      <c r="R85" s="221"/>
      <c r="S85" s="207" t="s">
        <v>97</v>
      </c>
      <c r="T85" s="207"/>
    </row>
    <row r="86" spans="2:20" s="18" customFormat="1" ht="12.75" customHeight="1" x14ac:dyDescent="0.2">
      <c r="B86" s="214"/>
      <c r="C86" s="211"/>
      <c r="D86" s="211"/>
      <c r="E86" s="211"/>
      <c r="F86" s="211"/>
      <c r="G86" s="236"/>
      <c r="H86" s="233"/>
      <c r="I86" s="211"/>
      <c r="J86" s="235"/>
      <c r="K86" s="211"/>
      <c r="L86" s="211"/>
      <c r="M86" s="211"/>
      <c r="N86" s="241"/>
      <c r="O86" s="219"/>
      <c r="P86" s="219"/>
      <c r="Q86" s="219"/>
      <c r="R86" s="223"/>
      <c r="S86" s="211"/>
      <c r="T86" s="211"/>
    </row>
    <row r="87" spans="2:20" s="18" customFormat="1" ht="15" x14ac:dyDescent="0.2">
      <c r="B87" s="209" t="s">
        <v>327</v>
      </c>
      <c r="C87" s="228" t="s">
        <v>328</v>
      </c>
      <c r="D87" s="224" t="s">
        <v>329</v>
      </c>
      <c r="E87" s="224" t="s">
        <v>330</v>
      </c>
      <c r="F87" s="224" t="s">
        <v>331</v>
      </c>
      <c r="G87" s="204">
        <v>98.894999999999996</v>
      </c>
      <c r="H87" s="230">
        <v>10.54</v>
      </c>
      <c r="I87" s="224">
        <v>570</v>
      </c>
      <c r="J87" s="239">
        <v>0.10249999999999999</v>
      </c>
      <c r="K87" s="224" t="s">
        <v>113</v>
      </c>
      <c r="L87" s="224" t="s">
        <v>137</v>
      </c>
      <c r="M87" s="224" t="s">
        <v>332</v>
      </c>
      <c r="N87" s="20" t="s">
        <v>228</v>
      </c>
      <c r="O87" s="200">
        <v>1500000000</v>
      </c>
      <c r="P87" s="200">
        <v>1500000000</v>
      </c>
      <c r="Q87" s="237"/>
      <c r="R87" s="59"/>
      <c r="S87" s="224" t="s">
        <v>97</v>
      </c>
      <c r="T87" s="224"/>
    </row>
    <row r="88" spans="2:20" s="18" customFormat="1" ht="15" x14ac:dyDescent="0.2">
      <c r="B88" s="214"/>
      <c r="C88" s="229"/>
      <c r="D88" s="208"/>
      <c r="E88" s="208"/>
      <c r="F88" s="208"/>
      <c r="G88" s="208"/>
      <c r="H88" s="231"/>
      <c r="I88" s="208"/>
      <c r="J88" s="208"/>
      <c r="K88" s="208"/>
      <c r="L88" s="208"/>
      <c r="M88" s="208"/>
      <c r="N88" s="20" t="s">
        <v>333</v>
      </c>
      <c r="O88" s="199"/>
      <c r="P88" s="200"/>
      <c r="Q88" s="238"/>
      <c r="R88" s="124"/>
      <c r="S88" s="208"/>
      <c r="T88" s="208"/>
    </row>
    <row r="89" spans="2:20" s="18" customFormat="1" ht="15.75" customHeight="1" x14ac:dyDescent="0.2">
      <c r="B89" s="209" t="s">
        <v>334</v>
      </c>
      <c r="C89" s="207" t="s">
        <v>335</v>
      </c>
      <c r="D89" s="207" t="s">
        <v>336</v>
      </c>
      <c r="E89" s="207" t="s">
        <v>337</v>
      </c>
      <c r="F89" s="207" t="s">
        <v>338</v>
      </c>
      <c r="G89" s="203">
        <v>97.356999999999999</v>
      </c>
      <c r="H89" s="207">
        <v>9.9290000000000003</v>
      </c>
      <c r="I89" s="207">
        <v>517.5</v>
      </c>
      <c r="J89" s="234">
        <v>9.5000000000000001E-2</v>
      </c>
      <c r="K89" s="207" t="s">
        <v>93</v>
      </c>
      <c r="L89" s="207" t="s">
        <v>233</v>
      </c>
      <c r="M89" s="207" t="s">
        <v>146</v>
      </c>
      <c r="N89" s="22" t="s">
        <v>339</v>
      </c>
      <c r="O89" s="198">
        <v>1000000000</v>
      </c>
      <c r="P89" s="198">
        <f>O89/1.08197</f>
        <v>924240043.62413001</v>
      </c>
      <c r="Q89" s="60"/>
      <c r="R89" s="221"/>
      <c r="S89" s="207" t="s">
        <v>97</v>
      </c>
      <c r="T89" s="207"/>
    </row>
    <row r="90" spans="2:20" s="18" customFormat="1" ht="15.75" customHeight="1" x14ac:dyDescent="0.2">
      <c r="B90" s="214"/>
      <c r="C90" s="211"/>
      <c r="D90" s="211"/>
      <c r="E90" s="211"/>
      <c r="F90" s="211"/>
      <c r="G90" s="236"/>
      <c r="H90" s="211"/>
      <c r="I90" s="211"/>
      <c r="J90" s="211"/>
      <c r="K90" s="211"/>
      <c r="L90" s="211"/>
      <c r="M90" s="211"/>
      <c r="N90" s="26" t="s">
        <v>220</v>
      </c>
      <c r="O90" s="219"/>
      <c r="P90" s="219"/>
      <c r="Q90" s="27"/>
      <c r="R90" s="223"/>
      <c r="S90" s="211"/>
      <c r="T90" s="211"/>
    </row>
    <row r="91" spans="2:20" s="18" customFormat="1" ht="15.75" customHeight="1" x14ac:dyDescent="0.2">
      <c r="B91" s="209" t="s">
        <v>340</v>
      </c>
      <c r="C91" s="207" t="s">
        <v>341</v>
      </c>
      <c r="D91" s="224" t="s">
        <v>342</v>
      </c>
      <c r="E91" s="224" t="s">
        <v>111</v>
      </c>
      <c r="F91" s="224" t="s">
        <v>343</v>
      </c>
      <c r="G91" s="204">
        <v>71.27</v>
      </c>
      <c r="H91" s="230">
        <v>12.91</v>
      </c>
      <c r="I91" s="224">
        <v>773</v>
      </c>
      <c r="J91" s="206">
        <v>8.8749999999999996E-2</v>
      </c>
      <c r="K91" s="224" t="s">
        <v>113</v>
      </c>
      <c r="L91" s="224" t="s">
        <v>137</v>
      </c>
      <c r="M91" s="224" t="s">
        <v>344</v>
      </c>
      <c r="N91" s="20" t="s">
        <v>227</v>
      </c>
      <c r="O91" s="200">
        <v>2150000000</v>
      </c>
      <c r="P91" s="200"/>
      <c r="Q91" s="200">
        <v>2150000000</v>
      </c>
      <c r="R91" s="59"/>
      <c r="S91" s="224" t="s">
        <v>97</v>
      </c>
      <c r="T91" s="224"/>
    </row>
    <row r="92" spans="2:20" s="18" customFormat="1" ht="15.75" customHeight="1" x14ac:dyDescent="0.2">
      <c r="B92" s="214"/>
      <c r="C92" s="211"/>
      <c r="D92" s="208"/>
      <c r="E92" s="208"/>
      <c r="F92" s="208"/>
      <c r="G92" s="208"/>
      <c r="H92" s="231"/>
      <c r="I92" s="208"/>
      <c r="J92" s="232"/>
      <c r="K92" s="208"/>
      <c r="L92" s="208"/>
      <c r="M92" s="208"/>
      <c r="N92" s="20" t="s">
        <v>234</v>
      </c>
      <c r="O92" s="199"/>
      <c r="P92" s="200"/>
      <c r="Q92" s="200"/>
      <c r="R92" s="124"/>
      <c r="S92" s="208"/>
      <c r="T92" s="208"/>
    </row>
    <row r="93" spans="2:20" s="18" customFormat="1" ht="15.75" customHeight="1" x14ac:dyDescent="0.2">
      <c r="B93" s="209" t="s">
        <v>345</v>
      </c>
      <c r="C93" s="228" t="s">
        <v>346</v>
      </c>
      <c r="D93" s="207" t="s">
        <v>347</v>
      </c>
      <c r="E93" s="207" t="s">
        <v>348</v>
      </c>
      <c r="F93" s="207" t="s">
        <v>349</v>
      </c>
      <c r="G93" s="203">
        <v>100</v>
      </c>
      <c r="H93" s="217">
        <v>4.75</v>
      </c>
      <c r="I93" s="207">
        <v>412</v>
      </c>
      <c r="J93" s="234">
        <v>4.7500000000000001E-2</v>
      </c>
      <c r="K93" s="207" t="s">
        <v>113</v>
      </c>
      <c r="L93" s="207" t="s">
        <v>94</v>
      </c>
      <c r="M93" s="207" t="s">
        <v>332</v>
      </c>
      <c r="N93" s="207" t="s">
        <v>96</v>
      </c>
      <c r="O93" s="198">
        <v>80000000000</v>
      </c>
      <c r="P93" s="198">
        <f>O93/124.378</f>
        <v>643200566.01649809</v>
      </c>
      <c r="Q93" s="198"/>
      <c r="R93" s="221"/>
      <c r="S93" s="207" t="s">
        <v>97</v>
      </c>
      <c r="T93" s="207"/>
    </row>
    <row r="94" spans="2:20" s="18" customFormat="1" ht="15.75" customHeight="1" x14ac:dyDescent="0.2">
      <c r="B94" s="214"/>
      <c r="C94" s="229"/>
      <c r="D94" s="211"/>
      <c r="E94" s="211"/>
      <c r="F94" s="211"/>
      <c r="G94" s="236"/>
      <c r="H94" s="233"/>
      <c r="I94" s="211"/>
      <c r="J94" s="235"/>
      <c r="K94" s="211"/>
      <c r="L94" s="211"/>
      <c r="M94" s="211"/>
      <c r="N94" s="211"/>
      <c r="O94" s="219"/>
      <c r="P94" s="219"/>
      <c r="Q94" s="219"/>
      <c r="R94" s="223"/>
      <c r="S94" s="211"/>
      <c r="T94" s="211"/>
    </row>
    <row r="95" spans="2:20" s="18" customFormat="1" ht="15" x14ac:dyDescent="0.2">
      <c r="B95" s="209" t="s">
        <v>350</v>
      </c>
      <c r="C95" s="207" t="s">
        <v>351</v>
      </c>
      <c r="D95" s="224" t="s">
        <v>352</v>
      </c>
      <c r="E95" s="207" t="s">
        <v>353</v>
      </c>
      <c r="F95" s="207" t="s">
        <v>354</v>
      </c>
      <c r="G95" s="204">
        <v>94.66</v>
      </c>
      <c r="H95" s="230">
        <v>11.25</v>
      </c>
      <c r="I95" s="224">
        <v>648</v>
      </c>
      <c r="J95" s="206">
        <v>9.6250000000000002E-2</v>
      </c>
      <c r="K95" s="224" t="s">
        <v>113</v>
      </c>
      <c r="L95" s="224" t="s">
        <v>137</v>
      </c>
      <c r="M95" s="224" t="s">
        <v>355</v>
      </c>
      <c r="N95" s="20" t="s">
        <v>262</v>
      </c>
      <c r="O95" s="200">
        <v>1000000000</v>
      </c>
      <c r="P95" s="200">
        <f>O95</f>
        <v>1000000000</v>
      </c>
      <c r="Q95" s="200"/>
      <c r="R95" s="59"/>
      <c r="S95" s="224" t="s">
        <v>97</v>
      </c>
      <c r="T95" s="224"/>
    </row>
    <row r="96" spans="2:20" s="18" customFormat="1" ht="15" x14ac:dyDescent="0.2">
      <c r="B96" s="214"/>
      <c r="C96" s="211"/>
      <c r="D96" s="208"/>
      <c r="E96" s="211"/>
      <c r="F96" s="211"/>
      <c r="G96" s="208"/>
      <c r="H96" s="231"/>
      <c r="I96" s="208"/>
      <c r="J96" s="232"/>
      <c r="K96" s="208"/>
      <c r="L96" s="208"/>
      <c r="M96" s="208"/>
      <c r="N96" s="20" t="s">
        <v>356</v>
      </c>
      <c r="O96" s="199"/>
      <c r="P96" s="200"/>
      <c r="Q96" s="200"/>
      <c r="R96" s="124"/>
      <c r="S96" s="208"/>
      <c r="T96" s="208"/>
    </row>
    <row r="97" spans="2:20" s="18" customFormat="1" ht="15" x14ac:dyDescent="0.2">
      <c r="B97" s="209" t="s">
        <v>357</v>
      </c>
      <c r="C97" s="228" t="s">
        <v>358</v>
      </c>
      <c r="D97" s="207" t="s">
        <v>359</v>
      </c>
      <c r="E97" s="207" t="s">
        <v>360</v>
      </c>
      <c r="F97" s="207" t="s">
        <v>361</v>
      </c>
      <c r="G97" s="203">
        <v>100</v>
      </c>
      <c r="H97" s="217">
        <v>3.75</v>
      </c>
      <c r="I97" s="207">
        <v>358</v>
      </c>
      <c r="J97" s="205">
        <v>3.7499999999999999E-2</v>
      </c>
      <c r="K97" s="207" t="s">
        <v>113</v>
      </c>
      <c r="L97" s="207" t="s">
        <v>94</v>
      </c>
      <c r="M97" s="207" t="s">
        <v>95</v>
      </c>
      <c r="N97" s="22" t="s">
        <v>362</v>
      </c>
      <c r="O97" s="198">
        <v>200000000000</v>
      </c>
      <c r="P97" s="198">
        <f>O97/119.41</f>
        <v>1674901599.5310276</v>
      </c>
      <c r="Q97" s="198"/>
      <c r="R97" s="110"/>
      <c r="S97" s="207" t="s">
        <v>97</v>
      </c>
      <c r="T97" s="207"/>
    </row>
    <row r="98" spans="2:20" s="18" customFormat="1" ht="15" x14ac:dyDescent="0.2">
      <c r="B98" s="214"/>
      <c r="C98" s="229"/>
      <c r="D98" s="215"/>
      <c r="E98" s="215"/>
      <c r="F98" s="215"/>
      <c r="G98" s="215"/>
      <c r="H98" s="218"/>
      <c r="I98" s="215"/>
      <c r="J98" s="216"/>
      <c r="K98" s="215"/>
      <c r="L98" s="215"/>
      <c r="M98" s="215"/>
      <c r="N98" s="26" t="s">
        <v>363</v>
      </c>
      <c r="O98" s="220"/>
      <c r="P98" s="219"/>
      <c r="Q98" s="219"/>
      <c r="R98" s="111"/>
      <c r="S98" s="215"/>
      <c r="T98" s="215"/>
    </row>
    <row r="99" spans="2:20" s="18" customFormat="1" ht="15.75" customHeight="1" x14ac:dyDescent="0.2">
      <c r="B99" s="209" t="s">
        <v>364</v>
      </c>
      <c r="C99" s="207" t="s">
        <v>365</v>
      </c>
      <c r="D99" s="224" t="s">
        <v>366</v>
      </c>
      <c r="E99" s="224" t="s">
        <v>367</v>
      </c>
      <c r="F99" s="224" t="s">
        <v>368</v>
      </c>
      <c r="G99" s="204">
        <v>91.04</v>
      </c>
      <c r="H99" s="230">
        <v>12.6</v>
      </c>
      <c r="I99" s="224">
        <v>754</v>
      </c>
      <c r="J99" s="206">
        <v>0.11</v>
      </c>
      <c r="K99" s="224" t="s">
        <v>113</v>
      </c>
      <c r="L99" s="224" t="s">
        <v>137</v>
      </c>
      <c r="M99" s="224" t="s">
        <v>146</v>
      </c>
      <c r="N99" s="20" t="s">
        <v>369</v>
      </c>
      <c r="O99" s="200">
        <v>1250000000</v>
      </c>
      <c r="P99" s="200">
        <v>1250000000</v>
      </c>
      <c r="Q99" s="200"/>
      <c r="R99" s="59"/>
      <c r="S99" s="224" t="s">
        <v>97</v>
      </c>
      <c r="T99" s="224"/>
    </row>
    <row r="100" spans="2:20" s="18" customFormat="1" ht="15.75" customHeight="1" x14ac:dyDescent="0.2">
      <c r="B100" s="214"/>
      <c r="C100" s="211"/>
      <c r="D100" s="215"/>
      <c r="E100" s="215"/>
      <c r="F100" s="215"/>
      <c r="G100" s="215"/>
      <c r="H100" s="218"/>
      <c r="I100" s="215"/>
      <c r="J100" s="216"/>
      <c r="K100" s="215"/>
      <c r="L100" s="215"/>
      <c r="M100" s="215"/>
      <c r="N100" s="26" t="s">
        <v>370</v>
      </c>
      <c r="O100" s="220"/>
      <c r="P100" s="219"/>
      <c r="Q100" s="219"/>
      <c r="R100" s="111"/>
      <c r="S100" s="215"/>
      <c r="T100" s="215"/>
    </row>
    <row r="101" spans="2:20" s="18" customFormat="1" ht="15" x14ac:dyDescent="0.2">
      <c r="B101" s="209" t="s">
        <v>371</v>
      </c>
      <c r="C101" s="207" t="s">
        <v>372</v>
      </c>
      <c r="D101" s="207" t="s">
        <v>373</v>
      </c>
      <c r="E101" s="207" t="s">
        <v>374</v>
      </c>
      <c r="F101" s="207" t="s">
        <v>375</v>
      </c>
      <c r="G101" s="203">
        <v>99.004000000000005</v>
      </c>
      <c r="H101" s="207">
        <v>11.736000000000001</v>
      </c>
      <c r="I101" s="207">
        <v>738</v>
      </c>
      <c r="J101" s="205">
        <v>0.115</v>
      </c>
      <c r="K101" s="207" t="s">
        <v>113</v>
      </c>
      <c r="L101" s="207" t="s">
        <v>137</v>
      </c>
      <c r="M101" s="207" t="s">
        <v>332</v>
      </c>
      <c r="N101" s="22" t="s">
        <v>171</v>
      </c>
      <c r="O101" s="198">
        <v>1250000000</v>
      </c>
      <c r="P101" s="198">
        <v>1250000000</v>
      </c>
      <c r="Q101" s="198"/>
      <c r="R101" s="110"/>
      <c r="S101" s="207" t="s">
        <v>97</v>
      </c>
      <c r="T101" s="207"/>
    </row>
    <row r="102" spans="2:20" s="18" customFormat="1" ht="15" x14ac:dyDescent="0.2">
      <c r="B102" s="214"/>
      <c r="C102" s="211"/>
      <c r="D102" s="215"/>
      <c r="E102" s="215"/>
      <c r="F102" s="215"/>
      <c r="G102" s="215"/>
      <c r="H102" s="215"/>
      <c r="I102" s="215"/>
      <c r="J102" s="216"/>
      <c r="K102" s="215"/>
      <c r="L102" s="215"/>
      <c r="M102" s="215"/>
      <c r="N102" s="26" t="s">
        <v>220</v>
      </c>
      <c r="O102" s="220"/>
      <c r="P102" s="219"/>
      <c r="Q102" s="219"/>
      <c r="R102" s="111"/>
      <c r="S102" s="215"/>
      <c r="T102" s="215"/>
    </row>
    <row r="103" spans="2:20" s="18" customFormat="1" ht="15" x14ac:dyDescent="0.2">
      <c r="B103" s="209" t="s">
        <v>376</v>
      </c>
      <c r="C103" s="207" t="s">
        <v>377</v>
      </c>
      <c r="D103" s="207" t="s">
        <v>378</v>
      </c>
      <c r="E103" s="207" t="s">
        <v>379</v>
      </c>
      <c r="F103" s="207" t="s">
        <v>380</v>
      </c>
      <c r="G103" s="203">
        <v>99.769000000000005</v>
      </c>
      <c r="H103" s="217">
        <v>11.55</v>
      </c>
      <c r="I103" s="207">
        <v>646</v>
      </c>
      <c r="J103" s="205">
        <v>0.115</v>
      </c>
      <c r="K103" s="207" t="s">
        <v>93</v>
      </c>
      <c r="L103" s="207" t="s">
        <v>233</v>
      </c>
      <c r="M103" s="207" t="s">
        <v>258</v>
      </c>
      <c r="N103" s="22" t="s">
        <v>210</v>
      </c>
      <c r="O103" s="198">
        <v>500000000</v>
      </c>
      <c r="P103" s="198">
        <f>O103*0.8812</f>
        <v>440600000</v>
      </c>
      <c r="Q103" s="198"/>
      <c r="R103" s="110"/>
      <c r="S103" s="207" t="s">
        <v>97</v>
      </c>
      <c r="T103" s="207"/>
    </row>
    <row r="104" spans="2:20" s="18" customFormat="1" ht="15" x14ac:dyDescent="0.2">
      <c r="B104" s="214"/>
      <c r="C104" s="211"/>
      <c r="D104" s="215"/>
      <c r="E104" s="215"/>
      <c r="F104" s="215"/>
      <c r="G104" s="215"/>
      <c r="H104" s="218"/>
      <c r="I104" s="215"/>
      <c r="J104" s="216"/>
      <c r="K104" s="215"/>
      <c r="L104" s="215"/>
      <c r="M104" s="215"/>
      <c r="N104" s="26" t="s">
        <v>339</v>
      </c>
      <c r="O104" s="220"/>
      <c r="P104" s="219"/>
      <c r="Q104" s="219"/>
      <c r="R104" s="111"/>
      <c r="S104" s="215"/>
      <c r="T104" s="215"/>
    </row>
    <row r="105" spans="2:20" s="18" customFormat="1" ht="15.75" customHeight="1" x14ac:dyDescent="0.2">
      <c r="B105" s="209" t="s">
        <v>381</v>
      </c>
      <c r="C105" s="207" t="s">
        <v>382</v>
      </c>
      <c r="D105" s="207" t="s">
        <v>383</v>
      </c>
      <c r="E105" s="207" t="s">
        <v>384</v>
      </c>
      <c r="F105" s="207" t="s">
        <v>385</v>
      </c>
      <c r="G105" s="203">
        <v>98.085999999999999</v>
      </c>
      <c r="H105" s="207">
        <v>12.384</v>
      </c>
      <c r="I105" s="207">
        <v>719</v>
      </c>
      <c r="J105" s="205">
        <v>0.12</v>
      </c>
      <c r="K105" s="207" t="s">
        <v>113</v>
      </c>
      <c r="L105" s="207" t="s">
        <v>137</v>
      </c>
      <c r="M105" s="207" t="s">
        <v>386</v>
      </c>
      <c r="N105" s="22" t="s">
        <v>387</v>
      </c>
      <c r="O105" s="198">
        <v>1000000000</v>
      </c>
      <c r="P105" s="198">
        <v>1000000000</v>
      </c>
      <c r="Q105" s="198"/>
      <c r="R105" s="110"/>
      <c r="S105" s="207" t="s">
        <v>97</v>
      </c>
      <c r="T105" s="207"/>
    </row>
    <row r="106" spans="2:20" s="18" customFormat="1" ht="15.75" customHeight="1" x14ac:dyDescent="0.2">
      <c r="B106" s="214"/>
      <c r="C106" s="211"/>
      <c r="D106" s="215"/>
      <c r="E106" s="215"/>
      <c r="F106" s="215"/>
      <c r="G106" s="215"/>
      <c r="H106" s="215"/>
      <c r="I106" s="215"/>
      <c r="J106" s="216"/>
      <c r="K106" s="215"/>
      <c r="L106" s="215"/>
      <c r="M106" s="215"/>
      <c r="N106" s="26" t="s">
        <v>388</v>
      </c>
      <c r="O106" s="220"/>
      <c r="P106" s="219"/>
      <c r="Q106" s="219"/>
      <c r="R106" s="111"/>
      <c r="S106" s="215"/>
      <c r="T106" s="215"/>
    </row>
    <row r="107" spans="2:20" s="18" customFormat="1" ht="15" x14ac:dyDescent="0.2">
      <c r="B107" s="209" t="s">
        <v>389</v>
      </c>
      <c r="C107" s="228" t="s">
        <v>390</v>
      </c>
      <c r="D107" s="207" t="s">
        <v>391</v>
      </c>
      <c r="E107" s="207" t="s">
        <v>392</v>
      </c>
      <c r="F107" s="207" t="s">
        <v>393</v>
      </c>
      <c r="G107" s="203">
        <v>97.938999999999993</v>
      </c>
      <c r="H107" s="217">
        <v>10.7</v>
      </c>
      <c r="I107" s="207">
        <v>783</v>
      </c>
      <c r="J107" s="205">
        <v>0.1</v>
      </c>
      <c r="K107" s="207" t="s">
        <v>113</v>
      </c>
      <c r="L107" s="207" t="s">
        <v>137</v>
      </c>
      <c r="M107" s="207" t="s">
        <v>394</v>
      </c>
      <c r="N107" s="22" t="s">
        <v>319</v>
      </c>
      <c r="O107" s="198">
        <v>1000000000</v>
      </c>
      <c r="P107" s="198">
        <v>1000000000</v>
      </c>
      <c r="Q107" s="198"/>
      <c r="R107" s="110"/>
      <c r="S107" s="207" t="s">
        <v>395</v>
      </c>
      <c r="T107" s="207"/>
    </row>
    <row r="108" spans="2:20" s="18" customFormat="1" ht="15" x14ac:dyDescent="0.2">
      <c r="B108" s="214"/>
      <c r="C108" s="229"/>
      <c r="D108" s="215"/>
      <c r="E108" s="215"/>
      <c r="F108" s="215"/>
      <c r="G108" s="215"/>
      <c r="H108" s="218"/>
      <c r="I108" s="215"/>
      <c r="J108" s="216"/>
      <c r="K108" s="215"/>
      <c r="L108" s="215"/>
      <c r="M108" s="215"/>
      <c r="N108" s="26" t="s">
        <v>220</v>
      </c>
      <c r="O108" s="220"/>
      <c r="P108" s="219"/>
      <c r="Q108" s="219"/>
      <c r="R108" s="111"/>
      <c r="S108" s="215"/>
      <c r="T108" s="215"/>
    </row>
    <row r="109" spans="2:20" s="18" customFormat="1" ht="15.75" customHeight="1" x14ac:dyDescent="0.2">
      <c r="B109" s="209" t="s">
        <v>396</v>
      </c>
      <c r="C109" s="207" t="s">
        <v>397</v>
      </c>
      <c r="D109" s="212" t="s">
        <v>398</v>
      </c>
      <c r="E109" s="212" t="s">
        <v>399</v>
      </c>
      <c r="F109" s="212" t="s">
        <v>400</v>
      </c>
      <c r="G109" s="203">
        <v>97.992999999999995</v>
      </c>
      <c r="H109" s="217">
        <v>10.58</v>
      </c>
      <c r="I109" s="207">
        <v>738</v>
      </c>
      <c r="J109" s="205">
        <v>0.10249999999999999</v>
      </c>
      <c r="K109" s="207" t="s">
        <v>113</v>
      </c>
      <c r="L109" s="207" t="s">
        <v>137</v>
      </c>
      <c r="M109" s="207" t="s">
        <v>146</v>
      </c>
      <c r="N109" s="22" t="s">
        <v>262</v>
      </c>
      <c r="O109" s="198">
        <v>1250000000</v>
      </c>
      <c r="P109" s="198">
        <v>1250000000</v>
      </c>
      <c r="Q109" s="198"/>
      <c r="R109" s="110"/>
      <c r="S109" s="207" t="s">
        <v>395</v>
      </c>
      <c r="T109" s="207"/>
    </row>
    <row r="110" spans="2:20" s="18" customFormat="1" ht="15.75" customHeight="1" x14ac:dyDescent="0.2">
      <c r="B110" s="214"/>
      <c r="C110" s="211"/>
      <c r="D110" s="215"/>
      <c r="E110" s="215"/>
      <c r="F110" s="215"/>
      <c r="G110" s="215"/>
      <c r="H110" s="218"/>
      <c r="I110" s="215"/>
      <c r="J110" s="216"/>
      <c r="K110" s="215"/>
      <c r="L110" s="215"/>
      <c r="M110" s="215"/>
      <c r="N110" s="26" t="s">
        <v>171</v>
      </c>
      <c r="O110" s="220"/>
      <c r="P110" s="219"/>
      <c r="Q110" s="219"/>
      <c r="R110" s="111"/>
      <c r="S110" s="215"/>
      <c r="T110" s="215"/>
    </row>
    <row r="111" spans="2:20" s="18" customFormat="1" ht="15.75" customHeight="1" x14ac:dyDescent="0.25">
      <c r="B111" s="29" t="s">
        <v>770</v>
      </c>
      <c r="C111" s="207" t="s">
        <v>401</v>
      </c>
      <c r="D111" s="212" t="s">
        <v>402</v>
      </c>
      <c r="E111" s="212" t="s">
        <v>403</v>
      </c>
      <c r="F111" s="212" t="s">
        <v>404</v>
      </c>
      <c r="G111" s="80">
        <v>93.716999999999999</v>
      </c>
      <c r="H111" s="125">
        <v>11.21</v>
      </c>
      <c r="I111" s="20">
        <v>726</v>
      </c>
      <c r="J111" s="205">
        <v>0.1</v>
      </c>
      <c r="K111" s="207" t="s">
        <v>113</v>
      </c>
      <c r="L111" s="207" t="s">
        <v>137</v>
      </c>
      <c r="M111" s="207" t="s">
        <v>258</v>
      </c>
      <c r="N111" s="20"/>
      <c r="O111" s="198">
        <v>500000000</v>
      </c>
      <c r="P111" s="198">
        <v>126813000</v>
      </c>
      <c r="Q111" s="21"/>
      <c r="R111" s="221"/>
      <c r="S111" s="207" t="s">
        <v>395</v>
      </c>
      <c r="T111" s="207"/>
    </row>
    <row r="112" spans="2:20" s="18" customFormat="1" ht="15.75" x14ac:dyDescent="0.25">
      <c r="B112" s="24" t="s">
        <v>405</v>
      </c>
      <c r="C112" s="224"/>
      <c r="D112" s="225"/>
      <c r="E112" s="225"/>
      <c r="F112" s="225"/>
      <c r="G112" s="81"/>
      <c r="H112" s="20"/>
      <c r="I112" s="20"/>
      <c r="J112" s="206"/>
      <c r="K112" s="224"/>
      <c r="L112" s="224"/>
      <c r="M112" s="224"/>
      <c r="N112" s="20" t="s">
        <v>138</v>
      </c>
      <c r="O112" s="200"/>
      <c r="P112" s="200"/>
      <c r="Q112" s="21"/>
      <c r="R112" s="222"/>
      <c r="S112" s="224"/>
      <c r="T112" s="224"/>
    </row>
    <row r="113" spans="1:20" s="18" customFormat="1" ht="15.75" x14ac:dyDescent="0.25">
      <c r="B113" s="24" t="s">
        <v>771</v>
      </c>
      <c r="C113" s="224"/>
      <c r="D113" s="225"/>
      <c r="E113" s="225"/>
      <c r="F113" s="225"/>
      <c r="G113" s="81">
        <v>90.484999999999999</v>
      </c>
      <c r="H113" s="20">
        <v>11.875</v>
      </c>
      <c r="I113" s="20">
        <v>757</v>
      </c>
      <c r="J113" s="206"/>
      <c r="K113" s="224"/>
      <c r="L113" s="224"/>
      <c r="M113" s="224"/>
      <c r="N113" s="20" t="s">
        <v>406</v>
      </c>
      <c r="O113" s="200"/>
      <c r="P113" s="21"/>
      <c r="Q113" s="200">
        <v>373187000</v>
      </c>
      <c r="R113" s="222"/>
      <c r="S113" s="224"/>
      <c r="T113" s="224"/>
    </row>
    <row r="114" spans="1:20" s="18" customFormat="1" ht="15" x14ac:dyDescent="0.2">
      <c r="B114" s="20"/>
      <c r="C114" s="211"/>
      <c r="D114" s="226"/>
      <c r="E114" s="226"/>
      <c r="F114" s="226"/>
      <c r="G114" s="126"/>
      <c r="H114" s="20"/>
      <c r="I114" s="20"/>
      <c r="J114" s="227"/>
      <c r="K114" s="211"/>
      <c r="L114" s="211"/>
      <c r="M114" s="211"/>
      <c r="N114" s="20"/>
      <c r="O114" s="219"/>
      <c r="P114" s="21"/>
      <c r="Q114" s="219"/>
      <c r="R114" s="223"/>
      <c r="S114" s="211"/>
      <c r="T114" s="211"/>
    </row>
    <row r="115" spans="1:20" s="18" customFormat="1" ht="15.75" customHeight="1" x14ac:dyDescent="0.2">
      <c r="B115" s="209" t="s">
        <v>407</v>
      </c>
      <c r="C115" s="207" t="s">
        <v>408</v>
      </c>
      <c r="D115" s="212" t="s">
        <v>402</v>
      </c>
      <c r="E115" s="212" t="s">
        <v>403</v>
      </c>
      <c r="F115" s="212" t="s">
        <v>343</v>
      </c>
      <c r="G115" s="203">
        <v>75.581000000000003</v>
      </c>
      <c r="H115" s="217">
        <v>12.59</v>
      </c>
      <c r="I115" s="207">
        <v>764</v>
      </c>
      <c r="J115" s="205">
        <v>8.8749999999999996E-2</v>
      </c>
      <c r="K115" s="207" t="s">
        <v>113</v>
      </c>
      <c r="L115" s="207" t="s">
        <v>137</v>
      </c>
      <c r="M115" s="207" t="s">
        <v>409</v>
      </c>
      <c r="N115" s="22" t="s">
        <v>138</v>
      </c>
      <c r="O115" s="198">
        <v>824702000</v>
      </c>
      <c r="P115" s="198"/>
      <c r="Q115" s="198">
        <f>+O115</f>
        <v>824702000</v>
      </c>
      <c r="R115" s="110"/>
      <c r="S115" s="207" t="s">
        <v>395</v>
      </c>
      <c r="T115" s="207">
        <v>1</v>
      </c>
    </row>
    <row r="116" spans="1:20" s="18" customFormat="1" ht="15.75" customHeight="1" x14ac:dyDescent="0.2">
      <c r="B116" s="214"/>
      <c r="C116" s="211"/>
      <c r="D116" s="215"/>
      <c r="E116" s="215"/>
      <c r="F116" s="215"/>
      <c r="G116" s="215"/>
      <c r="H116" s="218"/>
      <c r="I116" s="215"/>
      <c r="J116" s="216"/>
      <c r="K116" s="215"/>
      <c r="L116" s="215"/>
      <c r="M116" s="215"/>
      <c r="N116" s="26" t="s">
        <v>406</v>
      </c>
      <c r="O116" s="220"/>
      <c r="P116" s="219"/>
      <c r="Q116" s="219"/>
      <c r="R116" s="111"/>
      <c r="S116" s="215"/>
      <c r="T116" s="215"/>
    </row>
    <row r="117" spans="1:20" s="18" customFormat="1" ht="15" x14ac:dyDescent="0.2">
      <c r="B117" s="209" t="s">
        <v>410</v>
      </c>
      <c r="C117" s="207" t="s">
        <v>401</v>
      </c>
      <c r="D117" s="212" t="s">
        <v>411</v>
      </c>
      <c r="E117" s="212" t="s">
        <v>412</v>
      </c>
      <c r="F117" s="212" t="s">
        <v>404</v>
      </c>
      <c r="G117" s="203">
        <v>96.5</v>
      </c>
      <c r="H117" s="207">
        <v>10.663</v>
      </c>
      <c r="I117" s="207">
        <v>664</v>
      </c>
      <c r="J117" s="205">
        <v>0.1</v>
      </c>
      <c r="K117" s="207" t="s">
        <v>113</v>
      </c>
      <c r="L117" s="207" t="s">
        <v>137</v>
      </c>
      <c r="M117" s="207" t="s">
        <v>413</v>
      </c>
      <c r="N117" s="22" t="s">
        <v>414</v>
      </c>
      <c r="O117" s="198">
        <v>750000000</v>
      </c>
      <c r="P117" s="198">
        <f>+O117</f>
        <v>750000000</v>
      </c>
      <c r="Q117" s="198"/>
      <c r="R117" s="110"/>
      <c r="S117" s="207" t="s">
        <v>395</v>
      </c>
      <c r="T117" s="207"/>
    </row>
    <row r="118" spans="1:20" s="18" customFormat="1" ht="15" x14ac:dyDescent="0.2">
      <c r="B118" s="214"/>
      <c r="C118" s="211"/>
      <c r="D118" s="215"/>
      <c r="E118" s="215"/>
      <c r="F118" s="215"/>
      <c r="G118" s="215"/>
      <c r="H118" s="215"/>
      <c r="I118" s="215"/>
      <c r="J118" s="216"/>
      <c r="K118" s="215"/>
      <c r="L118" s="215"/>
      <c r="M118" s="215"/>
      <c r="N118" s="26" t="s">
        <v>171</v>
      </c>
      <c r="O118" s="220"/>
      <c r="P118" s="219"/>
      <c r="Q118" s="219"/>
      <c r="R118" s="111"/>
      <c r="S118" s="215"/>
      <c r="T118" s="215"/>
    </row>
    <row r="119" spans="1:20" s="18" customFormat="1" ht="15.75" customHeight="1" x14ac:dyDescent="0.2">
      <c r="B119" s="209" t="s">
        <v>415</v>
      </c>
      <c r="C119" s="207" t="s">
        <v>416</v>
      </c>
      <c r="D119" s="212" t="s">
        <v>417</v>
      </c>
      <c r="E119" s="212" t="s">
        <v>418</v>
      </c>
      <c r="F119" s="212" t="s">
        <v>419</v>
      </c>
      <c r="G119" s="203">
        <v>98.992000000000004</v>
      </c>
      <c r="H119" s="217">
        <v>9.4499999999999993</v>
      </c>
      <c r="I119" s="207">
        <v>561</v>
      </c>
      <c r="J119" s="205">
        <v>9.2499999999999999E-2</v>
      </c>
      <c r="K119" s="207" t="s">
        <v>113</v>
      </c>
      <c r="L119" s="207" t="s">
        <v>137</v>
      </c>
      <c r="M119" s="207" t="s">
        <v>258</v>
      </c>
      <c r="N119" s="22" t="s">
        <v>220</v>
      </c>
      <c r="O119" s="198">
        <v>1500000000</v>
      </c>
      <c r="P119" s="198">
        <v>1500000000</v>
      </c>
      <c r="Q119" s="198"/>
      <c r="R119" s="110"/>
      <c r="S119" s="207" t="s">
        <v>395</v>
      </c>
      <c r="T119" s="207"/>
    </row>
    <row r="120" spans="1:20" s="18" customFormat="1" ht="16.5" customHeight="1" x14ac:dyDescent="0.2">
      <c r="B120" s="214"/>
      <c r="C120" s="211"/>
      <c r="D120" s="215"/>
      <c r="E120" s="215"/>
      <c r="F120" s="215"/>
      <c r="G120" s="215"/>
      <c r="H120" s="218"/>
      <c r="I120" s="215"/>
      <c r="J120" s="216"/>
      <c r="K120" s="215"/>
      <c r="L120" s="211"/>
      <c r="M120" s="215"/>
      <c r="N120" s="26" t="s">
        <v>234</v>
      </c>
      <c r="O120" s="220"/>
      <c r="P120" s="219"/>
      <c r="Q120" s="219"/>
      <c r="R120" s="111"/>
      <c r="S120" s="215"/>
      <c r="T120" s="215"/>
    </row>
    <row r="121" spans="1:20" s="18" customFormat="1" ht="15.75" customHeight="1" x14ac:dyDescent="0.2">
      <c r="B121" s="209" t="s">
        <v>420</v>
      </c>
      <c r="C121" s="207" t="s">
        <v>421</v>
      </c>
      <c r="D121" s="212" t="s">
        <v>422</v>
      </c>
      <c r="E121" s="212" t="s">
        <v>423</v>
      </c>
      <c r="F121" s="212" t="s">
        <v>424</v>
      </c>
      <c r="G121" s="203">
        <v>94.722999999999999</v>
      </c>
      <c r="H121" s="217">
        <v>8.75</v>
      </c>
      <c r="I121" s="207">
        <v>377</v>
      </c>
      <c r="J121" s="205">
        <v>8.2500000000000004E-2</v>
      </c>
      <c r="K121" s="207" t="s">
        <v>113</v>
      </c>
      <c r="L121" s="207" t="s">
        <v>137</v>
      </c>
      <c r="M121" s="207" t="s">
        <v>169</v>
      </c>
      <c r="N121" s="22" t="s">
        <v>414</v>
      </c>
      <c r="O121" s="198">
        <v>1500000000</v>
      </c>
      <c r="P121" s="198">
        <v>1500000000</v>
      </c>
      <c r="Q121" s="198"/>
      <c r="R121" s="198"/>
      <c r="S121" s="207" t="s">
        <v>395</v>
      </c>
      <c r="T121" s="207"/>
    </row>
    <row r="122" spans="1:20" s="18" customFormat="1" ht="15" x14ac:dyDescent="0.2">
      <c r="B122" s="214"/>
      <c r="C122" s="211"/>
      <c r="D122" s="215"/>
      <c r="E122" s="215"/>
      <c r="F122" s="215"/>
      <c r="G122" s="215"/>
      <c r="H122" s="218"/>
      <c r="I122" s="215"/>
      <c r="J122" s="216"/>
      <c r="K122" s="215"/>
      <c r="L122" s="215"/>
      <c r="M122" s="215"/>
      <c r="N122" s="26" t="s">
        <v>262</v>
      </c>
      <c r="O122" s="219"/>
      <c r="P122" s="219"/>
      <c r="Q122" s="219"/>
      <c r="R122" s="219"/>
      <c r="S122" s="215"/>
      <c r="T122" s="215"/>
    </row>
    <row r="123" spans="1:20" s="18" customFormat="1" ht="15.75" customHeight="1" x14ac:dyDescent="0.2">
      <c r="B123" s="209" t="s">
        <v>425</v>
      </c>
      <c r="C123" s="207" t="s">
        <v>426</v>
      </c>
      <c r="D123" s="212" t="s">
        <v>427</v>
      </c>
      <c r="E123" s="212" t="s">
        <v>428</v>
      </c>
      <c r="F123" s="212" t="s">
        <v>429</v>
      </c>
      <c r="G123" s="203">
        <v>99.245000000000005</v>
      </c>
      <c r="H123" s="207" t="s">
        <v>430</v>
      </c>
      <c r="I123" s="22" t="s">
        <v>431</v>
      </c>
      <c r="J123" s="22" t="s">
        <v>432</v>
      </c>
      <c r="K123" s="207" t="s">
        <v>433</v>
      </c>
      <c r="L123" s="207" t="s">
        <v>137</v>
      </c>
      <c r="M123" s="207" t="s">
        <v>114</v>
      </c>
      <c r="N123" s="22" t="s">
        <v>171</v>
      </c>
      <c r="O123" s="198">
        <v>750000000</v>
      </c>
      <c r="P123" s="198">
        <v>750000000</v>
      </c>
      <c r="Q123" s="198"/>
      <c r="R123" s="110"/>
      <c r="S123" s="207" t="s">
        <v>395</v>
      </c>
      <c r="T123" s="207"/>
    </row>
    <row r="124" spans="1:20" s="18" customFormat="1" ht="15.75" customHeight="1" x14ac:dyDescent="0.2">
      <c r="B124" s="210"/>
      <c r="C124" s="211"/>
      <c r="D124" s="208"/>
      <c r="E124" s="208"/>
      <c r="F124" s="208"/>
      <c r="G124" s="208"/>
      <c r="H124" s="211"/>
      <c r="I124" s="20" t="s">
        <v>434</v>
      </c>
      <c r="J124" s="20" t="s">
        <v>435</v>
      </c>
      <c r="K124" s="208"/>
      <c r="L124" s="208"/>
      <c r="M124" s="208"/>
      <c r="N124" s="20" t="s">
        <v>436</v>
      </c>
      <c r="O124" s="199"/>
      <c r="P124" s="200"/>
      <c r="Q124" s="200"/>
      <c r="R124" s="124"/>
      <c r="S124" s="208"/>
      <c r="T124" s="208"/>
    </row>
    <row r="125" spans="1:20" s="18" customFormat="1" ht="15.75" customHeight="1" x14ac:dyDescent="0.2">
      <c r="A125" s="18" t="s">
        <v>285</v>
      </c>
      <c r="B125" s="209" t="s">
        <v>437</v>
      </c>
      <c r="C125" s="207" t="s">
        <v>438</v>
      </c>
      <c r="D125" s="212" t="s">
        <v>439</v>
      </c>
      <c r="E125" s="212" t="s">
        <v>440</v>
      </c>
      <c r="F125" s="212" t="s">
        <v>441</v>
      </c>
      <c r="G125" s="203">
        <v>98.191999999999993</v>
      </c>
      <c r="H125" s="217">
        <v>10.8</v>
      </c>
      <c r="I125" s="207">
        <v>632</v>
      </c>
      <c r="J125" s="205">
        <v>0.105</v>
      </c>
      <c r="K125" s="212" t="s">
        <v>113</v>
      </c>
      <c r="L125" s="212" t="s">
        <v>137</v>
      </c>
      <c r="M125" s="212" t="s">
        <v>146</v>
      </c>
      <c r="N125" s="22" t="s">
        <v>262</v>
      </c>
      <c r="O125" s="198">
        <v>750000000</v>
      </c>
      <c r="P125" s="198">
        <v>750000000</v>
      </c>
      <c r="Q125" s="78"/>
      <c r="R125" s="78"/>
      <c r="S125" s="212" t="s">
        <v>395</v>
      </c>
      <c r="T125" s="212"/>
    </row>
    <row r="126" spans="1:20" s="18" customFormat="1" ht="15.75" customHeight="1" x14ac:dyDescent="0.2">
      <c r="B126" s="214"/>
      <c r="C126" s="211"/>
      <c r="D126" s="215"/>
      <c r="E126" s="215"/>
      <c r="F126" s="215"/>
      <c r="G126" s="208"/>
      <c r="H126" s="218"/>
      <c r="I126" s="215"/>
      <c r="J126" s="216"/>
      <c r="K126" s="215"/>
      <c r="L126" s="215"/>
      <c r="M126" s="215"/>
      <c r="N126" s="20" t="s">
        <v>442</v>
      </c>
      <c r="O126" s="199"/>
      <c r="P126" s="199"/>
      <c r="Q126" s="79"/>
      <c r="R126" s="79"/>
      <c r="S126" s="215"/>
      <c r="T126" s="215"/>
    </row>
    <row r="127" spans="1:20" s="18" customFormat="1" ht="15" x14ac:dyDescent="0.2">
      <c r="B127" s="209" t="s">
        <v>755</v>
      </c>
      <c r="C127" s="207" t="s">
        <v>443</v>
      </c>
      <c r="D127" s="212" t="s">
        <v>444</v>
      </c>
      <c r="E127" s="212" t="s">
        <v>445</v>
      </c>
      <c r="F127" s="212" t="s">
        <v>446</v>
      </c>
      <c r="G127" s="203">
        <v>98.881</v>
      </c>
      <c r="H127" s="106">
        <v>8.6999999999999993</v>
      </c>
      <c r="I127" s="82" t="s">
        <v>447</v>
      </c>
      <c r="J127" s="107">
        <v>8.5000000000000006E-2</v>
      </c>
      <c r="K127" s="82" t="s">
        <v>93</v>
      </c>
      <c r="L127" s="207" t="s">
        <v>233</v>
      </c>
      <c r="M127" s="82" t="s">
        <v>386</v>
      </c>
      <c r="N127" s="22" t="s">
        <v>448</v>
      </c>
      <c r="O127" s="198">
        <v>750000000</v>
      </c>
      <c r="P127" s="198">
        <f>O127*1.2284</f>
        <v>921300000</v>
      </c>
      <c r="Q127" s="60"/>
      <c r="R127" s="97"/>
      <c r="S127" s="82" t="s">
        <v>395</v>
      </c>
      <c r="T127" s="82" t="s">
        <v>742</v>
      </c>
    </row>
    <row r="128" spans="1:20" s="18" customFormat="1" ht="15" x14ac:dyDescent="0.2">
      <c r="B128" s="210"/>
      <c r="C128" s="211"/>
      <c r="D128" s="215"/>
      <c r="E128" s="215"/>
      <c r="F128" s="215"/>
      <c r="G128" s="215"/>
      <c r="H128" s="84"/>
      <c r="I128" s="84" t="s">
        <v>449</v>
      </c>
      <c r="J128" s="120"/>
      <c r="K128" s="84"/>
      <c r="L128" s="215"/>
      <c r="M128" s="84"/>
      <c r="N128" s="20" t="s">
        <v>450</v>
      </c>
      <c r="O128" s="199"/>
      <c r="P128" s="213"/>
      <c r="Q128" s="21"/>
      <c r="R128" s="63"/>
      <c r="S128" s="84"/>
      <c r="T128" s="84"/>
    </row>
    <row r="129" spans="2:20" s="18" customFormat="1" ht="15" x14ac:dyDescent="0.2">
      <c r="B129" s="209" t="s">
        <v>754</v>
      </c>
      <c r="C129" s="207" t="s">
        <v>443</v>
      </c>
      <c r="D129" s="212" t="s">
        <v>451</v>
      </c>
      <c r="E129" s="207" t="s">
        <v>240</v>
      </c>
      <c r="F129" s="212" t="s">
        <v>446</v>
      </c>
      <c r="G129" s="203">
        <v>101.875</v>
      </c>
      <c r="H129" s="82"/>
      <c r="I129" s="82" t="s">
        <v>452</v>
      </c>
      <c r="J129" s="107"/>
      <c r="K129" s="82"/>
      <c r="L129" s="207" t="s">
        <v>233</v>
      </c>
      <c r="M129" s="82"/>
      <c r="N129" s="22" t="s">
        <v>448</v>
      </c>
      <c r="O129" s="198">
        <v>250000000</v>
      </c>
      <c r="P129" s="198">
        <f>O129*1.2436</f>
        <v>310900000</v>
      </c>
      <c r="Q129" s="60"/>
      <c r="R129" s="97"/>
      <c r="S129" s="82"/>
      <c r="T129" s="82" t="s">
        <v>743</v>
      </c>
    </row>
    <row r="130" spans="2:20" s="18" customFormat="1" ht="15.75" customHeight="1" x14ac:dyDescent="0.2">
      <c r="B130" s="214"/>
      <c r="C130" s="211"/>
      <c r="D130" s="215"/>
      <c r="E130" s="215"/>
      <c r="F130" s="215"/>
      <c r="G130" s="215"/>
      <c r="H130" s="121">
        <v>8.17</v>
      </c>
      <c r="I130" s="84" t="s">
        <v>449</v>
      </c>
      <c r="J130" s="122"/>
      <c r="K130" s="83"/>
      <c r="L130" s="215"/>
      <c r="M130" s="83"/>
      <c r="N130" s="20" t="s">
        <v>450</v>
      </c>
      <c r="O130" s="199"/>
      <c r="P130" s="213"/>
      <c r="Q130" s="27"/>
      <c r="R130" s="62"/>
      <c r="S130" s="83"/>
      <c r="T130" s="83"/>
    </row>
    <row r="131" spans="2:20" s="18" customFormat="1" ht="15.75" customHeight="1" x14ac:dyDescent="0.2">
      <c r="B131" s="209" t="s">
        <v>453</v>
      </c>
      <c r="C131" s="207" t="s">
        <v>454</v>
      </c>
      <c r="D131" s="212" t="s">
        <v>455</v>
      </c>
      <c r="E131" s="212" t="s">
        <v>456</v>
      </c>
      <c r="F131" s="212" t="s">
        <v>457</v>
      </c>
      <c r="G131" s="203">
        <v>97.78</v>
      </c>
      <c r="H131" s="203">
        <v>9.15</v>
      </c>
      <c r="I131" s="201">
        <v>492</v>
      </c>
      <c r="J131" s="205">
        <v>8.8749999999999996E-2</v>
      </c>
      <c r="K131" s="201" t="s">
        <v>113</v>
      </c>
      <c r="L131" s="207" t="s">
        <v>137</v>
      </c>
      <c r="M131" s="201" t="s">
        <v>458</v>
      </c>
      <c r="N131" s="22" t="s">
        <v>459</v>
      </c>
      <c r="O131" s="198">
        <v>1000000000</v>
      </c>
      <c r="P131" s="198">
        <v>1000000000</v>
      </c>
      <c r="Q131" s="198"/>
      <c r="R131" s="198"/>
      <c r="S131" s="201" t="s">
        <v>395</v>
      </c>
      <c r="T131" s="201"/>
    </row>
    <row r="132" spans="2:20" s="18" customFormat="1" ht="15.75" customHeight="1" x14ac:dyDescent="0.2">
      <c r="B132" s="210"/>
      <c r="C132" s="211"/>
      <c r="D132" s="208"/>
      <c r="E132" s="208"/>
      <c r="F132" s="208"/>
      <c r="G132" s="208"/>
      <c r="H132" s="204"/>
      <c r="I132" s="202"/>
      <c r="J132" s="206"/>
      <c r="K132" s="202"/>
      <c r="L132" s="208"/>
      <c r="M132" s="202"/>
      <c r="N132" s="20" t="s">
        <v>460</v>
      </c>
      <c r="O132" s="199"/>
      <c r="P132" s="200"/>
      <c r="Q132" s="200"/>
      <c r="R132" s="200"/>
      <c r="S132" s="202"/>
      <c r="T132" s="202"/>
    </row>
    <row r="133" spans="2:20" ht="15.75" customHeight="1" x14ac:dyDescent="0.2">
      <c r="B133" s="128" t="s">
        <v>461</v>
      </c>
      <c r="C133" s="131" t="s">
        <v>438</v>
      </c>
      <c r="D133" s="163" t="s">
        <v>462</v>
      </c>
      <c r="E133" s="163" t="s">
        <v>463</v>
      </c>
      <c r="F133" s="163" t="s">
        <v>441</v>
      </c>
      <c r="G133" s="191">
        <v>114.75</v>
      </c>
      <c r="H133" s="131">
        <v>8.2439999999999998</v>
      </c>
      <c r="I133" s="131">
        <v>398</v>
      </c>
      <c r="J133" s="169">
        <v>0.105</v>
      </c>
      <c r="K133" s="163" t="s">
        <v>113</v>
      </c>
      <c r="L133" s="131" t="s">
        <v>137</v>
      </c>
      <c r="M133" s="163" t="s">
        <v>146</v>
      </c>
      <c r="N133" s="35" t="s">
        <v>460</v>
      </c>
      <c r="O133" s="172">
        <v>500000000</v>
      </c>
      <c r="P133" s="172"/>
      <c r="Q133" s="172"/>
      <c r="R133" s="172">
        <v>500000000</v>
      </c>
      <c r="S133" s="163" t="s">
        <v>395</v>
      </c>
      <c r="T133" s="163"/>
    </row>
    <row r="134" spans="2:20" ht="15" x14ac:dyDescent="0.2">
      <c r="B134" s="130"/>
      <c r="C134" s="133"/>
      <c r="D134" s="178"/>
      <c r="E134" s="178"/>
      <c r="F134" s="178"/>
      <c r="G134" s="178"/>
      <c r="H134" s="178"/>
      <c r="I134" s="178"/>
      <c r="J134" s="188"/>
      <c r="K134" s="178"/>
      <c r="L134" s="178"/>
      <c r="M134" s="178"/>
      <c r="N134" s="36" t="s">
        <v>442</v>
      </c>
      <c r="O134" s="189"/>
      <c r="P134" s="197"/>
      <c r="Q134" s="197"/>
      <c r="R134" s="197"/>
      <c r="S134" s="178"/>
      <c r="T134" s="178"/>
    </row>
    <row r="135" spans="2:20" ht="15" x14ac:dyDescent="0.2">
      <c r="B135" s="128" t="s">
        <v>767</v>
      </c>
      <c r="C135" s="131" t="s">
        <v>464</v>
      </c>
      <c r="D135" s="163" t="s">
        <v>465</v>
      </c>
      <c r="E135" s="163" t="s">
        <v>466</v>
      </c>
      <c r="F135" s="163" t="s">
        <v>467</v>
      </c>
      <c r="G135" s="191">
        <v>98.8</v>
      </c>
      <c r="H135" s="166">
        <v>7.55</v>
      </c>
      <c r="I135" s="52" t="s">
        <v>468</v>
      </c>
      <c r="J135" s="169">
        <v>7.3749999999999996E-2</v>
      </c>
      <c r="K135" s="163" t="s">
        <v>93</v>
      </c>
      <c r="L135" s="131" t="s">
        <v>233</v>
      </c>
      <c r="M135" s="163" t="s">
        <v>146</v>
      </c>
      <c r="N135" s="35" t="s">
        <v>273</v>
      </c>
      <c r="O135" s="172">
        <v>500000000</v>
      </c>
      <c r="P135" s="172"/>
      <c r="Q135" s="172"/>
      <c r="R135" s="172">
        <v>648425000</v>
      </c>
      <c r="S135" s="163" t="s">
        <v>395</v>
      </c>
      <c r="T135" s="269">
        <v>5</v>
      </c>
    </row>
    <row r="136" spans="2:20" ht="15" x14ac:dyDescent="0.2">
      <c r="B136" s="130"/>
      <c r="C136" s="133"/>
      <c r="D136" s="178"/>
      <c r="E136" s="178"/>
      <c r="F136" s="178"/>
      <c r="G136" s="178"/>
      <c r="H136" s="192"/>
      <c r="I136" s="54" t="s">
        <v>469</v>
      </c>
      <c r="J136" s="188"/>
      <c r="K136" s="178"/>
      <c r="L136" s="178"/>
      <c r="M136" s="178"/>
      <c r="N136" s="36" t="s">
        <v>470</v>
      </c>
      <c r="O136" s="189"/>
      <c r="P136" s="197"/>
      <c r="Q136" s="197"/>
      <c r="R136" s="197"/>
      <c r="S136" s="178"/>
      <c r="T136" s="270"/>
    </row>
    <row r="137" spans="2:20" ht="15" x14ac:dyDescent="0.2">
      <c r="B137" s="128" t="s">
        <v>12</v>
      </c>
      <c r="C137" s="131" t="s">
        <v>471</v>
      </c>
      <c r="D137" s="163" t="s">
        <v>472</v>
      </c>
      <c r="E137" s="163" t="s">
        <v>473</v>
      </c>
      <c r="F137" s="163" t="s">
        <v>474</v>
      </c>
      <c r="G137" s="191">
        <v>98.61</v>
      </c>
      <c r="H137" s="166">
        <v>8.9</v>
      </c>
      <c r="I137" s="131">
        <v>431</v>
      </c>
      <c r="J137" s="169">
        <v>8.7499999999999994E-2</v>
      </c>
      <c r="K137" s="163" t="s">
        <v>113</v>
      </c>
      <c r="L137" s="131" t="s">
        <v>137</v>
      </c>
      <c r="M137" s="163" t="s">
        <v>186</v>
      </c>
      <c r="N137" s="35" t="s">
        <v>475</v>
      </c>
      <c r="O137" s="172">
        <v>1250000000</v>
      </c>
      <c r="P137" s="172"/>
      <c r="Q137" s="172"/>
      <c r="R137" s="172">
        <v>1250000000</v>
      </c>
      <c r="S137" s="163" t="s">
        <v>395</v>
      </c>
      <c r="T137" s="163"/>
    </row>
    <row r="138" spans="2:20" ht="15" x14ac:dyDescent="0.2">
      <c r="B138" s="130"/>
      <c r="C138" s="133"/>
      <c r="D138" s="178"/>
      <c r="E138" s="178"/>
      <c r="F138" s="178"/>
      <c r="G138" s="178"/>
      <c r="H138" s="192"/>
      <c r="I138" s="178"/>
      <c r="J138" s="188"/>
      <c r="K138" s="178"/>
      <c r="L138" s="178"/>
      <c r="M138" s="178"/>
      <c r="N138" s="36" t="s">
        <v>476</v>
      </c>
      <c r="O138" s="189"/>
      <c r="P138" s="197"/>
      <c r="Q138" s="197"/>
      <c r="R138" s="197"/>
      <c r="S138" s="178"/>
      <c r="T138" s="178"/>
    </row>
    <row r="139" spans="2:20" ht="15" x14ac:dyDescent="0.2">
      <c r="B139" s="128" t="s">
        <v>477</v>
      </c>
      <c r="C139" s="193" t="s">
        <v>478</v>
      </c>
      <c r="D139" s="163" t="s">
        <v>479</v>
      </c>
      <c r="E139" s="163" t="s">
        <v>480</v>
      </c>
      <c r="F139" s="163" t="s">
        <v>481</v>
      </c>
      <c r="G139" s="191">
        <v>99.828999999999994</v>
      </c>
      <c r="H139" s="166">
        <v>7.9</v>
      </c>
      <c r="I139" s="131">
        <v>352.5</v>
      </c>
      <c r="J139" s="169">
        <v>7.8750000000000001E-2</v>
      </c>
      <c r="K139" s="163" t="s">
        <v>113</v>
      </c>
      <c r="L139" s="131" t="s">
        <v>137</v>
      </c>
      <c r="M139" s="163" t="s">
        <v>146</v>
      </c>
      <c r="N139" s="35" t="s">
        <v>459</v>
      </c>
      <c r="O139" s="172">
        <v>1000000000</v>
      </c>
      <c r="P139" s="172"/>
      <c r="Q139" s="172"/>
      <c r="R139" s="172">
        <v>1000000000</v>
      </c>
      <c r="S139" s="163" t="s">
        <v>395</v>
      </c>
      <c r="T139" s="163"/>
    </row>
    <row r="140" spans="2:20" ht="15" x14ac:dyDescent="0.2">
      <c r="B140" s="130"/>
      <c r="C140" s="194"/>
      <c r="D140" s="178"/>
      <c r="E140" s="178"/>
      <c r="F140" s="178"/>
      <c r="G140" s="178"/>
      <c r="H140" s="192"/>
      <c r="I140" s="178"/>
      <c r="J140" s="188"/>
      <c r="K140" s="178"/>
      <c r="L140" s="178"/>
      <c r="M140" s="178"/>
      <c r="N140" s="36" t="s">
        <v>460</v>
      </c>
      <c r="O140" s="189"/>
      <c r="P140" s="197"/>
      <c r="Q140" s="197"/>
      <c r="R140" s="189"/>
      <c r="S140" s="178"/>
      <c r="T140" s="178"/>
    </row>
    <row r="141" spans="2:20" ht="15" x14ac:dyDescent="0.2">
      <c r="B141" s="128" t="s">
        <v>482</v>
      </c>
      <c r="C141" s="193" t="s">
        <v>454</v>
      </c>
      <c r="D141" s="163" t="s">
        <v>483</v>
      </c>
      <c r="E141" s="163" t="s">
        <v>484</v>
      </c>
      <c r="F141" s="163" t="s">
        <v>457</v>
      </c>
      <c r="G141" s="191">
        <v>100.375</v>
      </c>
      <c r="H141" s="166">
        <v>8.83</v>
      </c>
      <c r="I141" s="131">
        <v>458</v>
      </c>
      <c r="J141" s="169">
        <v>8.8749999999999996E-2</v>
      </c>
      <c r="K141" s="163" t="s">
        <v>113</v>
      </c>
      <c r="L141" s="131" t="s">
        <v>137</v>
      </c>
      <c r="M141" s="163" t="s">
        <v>485</v>
      </c>
      <c r="N141" s="35" t="s">
        <v>486</v>
      </c>
      <c r="O141" s="172">
        <v>500000000</v>
      </c>
      <c r="P141" s="172"/>
      <c r="Q141" s="172"/>
      <c r="R141" s="172">
        <v>500000000</v>
      </c>
      <c r="S141" s="163" t="s">
        <v>395</v>
      </c>
      <c r="T141" s="163"/>
    </row>
    <row r="142" spans="2:20" ht="15" x14ac:dyDescent="0.2">
      <c r="B142" s="130"/>
      <c r="C142" s="194"/>
      <c r="D142" s="178"/>
      <c r="E142" s="178"/>
      <c r="F142" s="178"/>
      <c r="G142" s="178"/>
      <c r="H142" s="192"/>
      <c r="I142" s="178"/>
      <c r="J142" s="188"/>
      <c r="K142" s="178"/>
      <c r="L142" s="178"/>
      <c r="M142" s="178"/>
      <c r="N142" s="36" t="s">
        <v>436</v>
      </c>
      <c r="O142" s="189"/>
      <c r="P142" s="197"/>
      <c r="Q142" s="197"/>
      <c r="R142" s="189"/>
      <c r="S142" s="178"/>
      <c r="T142" s="178"/>
    </row>
    <row r="143" spans="2:20" ht="15" x14ac:dyDescent="0.2">
      <c r="B143" s="128" t="s">
        <v>487</v>
      </c>
      <c r="C143" s="193" t="s">
        <v>421</v>
      </c>
      <c r="D143" s="163" t="s">
        <v>488</v>
      </c>
      <c r="E143" s="163" t="s">
        <v>489</v>
      </c>
      <c r="F143" s="163" t="s">
        <v>424</v>
      </c>
      <c r="G143" s="191">
        <v>94.125</v>
      </c>
      <c r="H143" s="166">
        <v>8.8140000000000001</v>
      </c>
      <c r="I143" s="131">
        <v>440</v>
      </c>
      <c r="J143" s="169">
        <v>8.2500000000000004E-2</v>
      </c>
      <c r="K143" s="163" t="s">
        <v>113</v>
      </c>
      <c r="L143" s="131" t="s">
        <v>137</v>
      </c>
      <c r="M143" s="163" t="s">
        <v>490</v>
      </c>
      <c r="N143" s="35" t="s">
        <v>262</v>
      </c>
      <c r="O143" s="172">
        <v>500000000</v>
      </c>
      <c r="P143" s="172"/>
      <c r="Q143" s="172"/>
      <c r="R143" s="172">
        <v>500000000</v>
      </c>
      <c r="S143" s="163" t="s">
        <v>395</v>
      </c>
      <c r="T143" s="163"/>
    </row>
    <row r="144" spans="2:20" ht="15" x14ac:dyDescent="0.2">
      <c r="B144" s="130"/>
      <c r="C144" s="194"/>
      <c r="D144" s="178"/>
      <c r="E144" s="178"/>
      <c r="F144" s="178"/>
      <c r="G144" s="178"/>
      <c r="H144" s="192"/>
      <c r="I144" s="178"/>
      <c r="J144" s="188"/>
      <c r="K144" s="178"/>
      <c r="L144" s="178"/>
      <c r="M144" s="178"/>
      <c r="N144" s="36" t="s">
        <v>491</v>
      </c>
      <c r="O144" s="189"/>
      <c r="P144" s="197"/>
      <c r="Q144" s="197"/>
      <c r="R144" s="189"/>
      <c r="S144" s="178"/>
      <c r="T144" s="178"/>
    </row>
    <row r="145" spans="2:20" ht="15" x14ac:dyDescent="0.2">
      <c r="B145" s="128" t="s">
        <v>492</v>
      </c>
      <c r="C145" s="193" t="s">
        <v>478</v>
      </c>
      <c r="D145" s="163" t="s">
        <v>493</v>
      </c>
      <c r="E145" s="163" t="s">
        <v>494</v>
      </c>
      <c r="F145" s="163" t="s">
        <v>495</v>
      </c>
      <c r="G145" s="191">
        <v>100.94499999999999</v>
      </c>
      <c r="H145" s="166">
        <v>7.7320000000000002</v>
      </c>
      <c r="I145" s="131">
        <v>363</v>
      </c>
      <c r="J145" s="169">
        <v>7.8750000000000001E-2</v>
      </c>
      <c r="K145" s="163" t="s">
        <v>113</v>
      </c>
      <c r="L145" s="131" t="s">
        <v>137</v>
      </c>
      <c r="M145" s="163" t="s">
        <v>496</v>
      </c>
      <c r="N145" s="35" t="s">
        <v>459</v>
      </c>
      <c r="O145" s="172">
        <v>600000000</v>
      </c>
      <c r="P145" s="172"/>
      <c r="Q145" s="172"/>
      <c r="R145" s="172">
        <v>600000000</v>
      </c>
      <c r="S145" s="163" t="s">
        <v>395</v>
      </c>
      <c r="T145" s="163"/>
    </row>
    <row r="146" spans="2:20" ht="15" x14ac:dyDescent="0.2">
      <c r="B146" s="130"/>
      <c r="C146" s="194"/>
      <c r="D146" s="178"/>
      <c r="E146" s="178"/>
      <c r="F146" s="178"/>
      <c r="G146" s="178"/>
      <c r="H146" s="192"/>
      <c r="I146" s="178"/>
      <c r="J146" s="188"/>
      <c r="K146" s="178"/>
      <c r="L146" s="178"/>
      <c r="M146" s="178"/>
      <c r="N146" s="36" t="s">
        <v>497</v>
      </c>
      <c r="O146" s="189"/>
      <c r="P146" s="197"/>
      <c r="Q146" s="197"/>
      <c r="R146" s="189"/>
      <c r="S146" s="178"/>
      <c r="T146" s="178"/>
    </row>
    <row r="147" spans="2:20" ht="15" x14ac:dyDescent="0.2">
      <c r="B147" s="128" t="s">
        <v>768</v>
      </c>
      <c r="C147" s="193" t="s">
        <v>498</v>
      </c>
      <c r="D147" s="163" t="s">
        <v>499</v>
      </c>
      <c r="E147" s="163" t="s">
        <v>500</v>
      </c>
      <c r="F147" s="163" t="s">
        <v>501</v>
      </c>
      <c r="G147" s="191">
        <v>101.25</v>
      </c>
      <c r="H147" s="166">
        <v>7.58</v>
      </c>
      <c r="I147" s="131">
        <v>336</v>
      </c>
      <c r="J147" s="169">
        <v>0.08</v>
      </c>
      <c r="K147" s="163" t="s">
        <v>113</v>
      </c>
      <c r="L147" s="131" t="s">
        <v>137</v>
      </c>
      <c r="M147" s="163" t="s">
        <v>502</v>
      </c>
      <c r="N147" s="35" t="s">
        <v>460</v>
      </c>
      <c r="O147" s="172">
        <v>4508571000</v>
      </c>
      <c r="P147" s="172"/>
      <c r="Q147" s="172"/>
      <c r="R147" s="172">
        <v>4508571000</v>
      </c>
      <c r="S147" s="163" t="s">
        <v>395</v>
      </c>
      <c r="T147" s="269">
        <v>6</v>
      </c>
    </row>
    <row r="148" spans="2:20" ht="15" x14ac:dyDescent="0.2">
      <c r="B148" s="130"/>
      <c r="C148" s="194"/>
      <c r="D148" s="178"/>
      <c r="E148" s="178"/>
      <c r="F148" s="178"/>
      <c r="G148" s="178"/>
      <c r="H148" s="192"/>
      <c r="I148" s="178"/>
      <c r="J148" s="188"/>
      <c r="K148" s="178"/>
      <c r="L148" s="178"/>
      <c r="M148" s="178"/>
      <c r="N148" s="36" t="s">
        <v>503</v>
      </c>
      <c r="O148" s="189"/>
      <c r="P148" s="197"/>
      <c r="Q148" s="197"/>
      <c r="R148" s="189"/>
      <c r="S148" s="178"/>
      <c r="T148" s="270"/>
    </row>
    <row r="149" spans="2:20" ht="15" x14ac:dyDescent="0.2">
      <c r="B149" s="128" t="s">
        <v>11</v>
      </c>
      <c r="C149" s="131" t="s">
        <v>471</v>
      </c>
      <c r="D149" s="163" t="s">
        <v>504</v>
      </c>
      <c r="E149" s="163" t="s">
        <v>505</v>
      </c>
      <c r="F149" s="163" t="s">
        <v>506</v>
      </c>
      <c r="G149" s="191">
        <v>102.125</v>
      </c>
      <c r="H149" s="166">
        <v>8.5220000000000002</v>
      </c>
      <c r="I149" s="131">
        <v>417</v>
      </c>
      <c r="J149" s="169">
        <v>8.7499999999999994E-2</v>
      </c>
      <c r="K149" s="163" t="s">
        <v>113</v>
      </c>
      <c r="L149" s="163" t="s">
        <v>137</v>
      </c>
      <c r="M149" s="163" t="s">
        <v>507</v>
      </c>
      <c r="N149" s="37" t="s">
        <v>406</v>
      </c>
      <c r="O149" s="172">
        <v>1000000000</v>
      </c>
      <c r="P149" s="38"/>
      <c r="Q149" s="38"/>
      <c r="R149" s="172">
        <v>1000000000</v>
      </c>
      <c r="S149" s="163" t="s">
        <v>395</v>
      </c>
      <c r="T149" s="163"/>
    </row>
    <row r="150" spans="2:20" ht="15" x14ac:dyDescent="0.2">
      <c r="B150" s="130"/>
      <c r="C150" s="133"/>
      <c r="D150" s="178"/>
      <c r="E150" s="178"/>
      <c r="F150" s="178"/>
      <c r="G150" s="178"/>
      <c r="H150" s="192"/>
      <c r="I150" s="178"/>
      <c r="J150" s="188"/>
      <c r="K150" s="178"/>
      <c r="L150" s="178"/>
      <c r="M150" s="178"/>
      <c r="N150" s="36" t="s">
        <v>491</v>
      </c>
      <c r="O150" s="189"/>
      <c r="P150" s="65"/>
      <c r="Q150" s="65"/>
      <c r="R150" s="189"/>
      <c r="S150" s="178"/>
      <c r="T150" s="178"/>
    </row>
    <row r="151" spans="2:20" ht="15" x14ac:dyDescent="0.2">
      <c r="B151" s="128" t="s">
        <v>508</v>
      </c>
      <c r="C151" s="131" t="s">
        <v>509</v>
      </c>
      <c r="D151" s="163" t="s">
        <v>510</v>
      </c>
      <c r="E151" s="163" t="s">
        <v>511</v>
      </c>
      <c r="F151" s="163" t="s">
        <v>512</v>
      </c>
      <c r="G151" s="191">
        <v>98.635999999999996</v>
      </c>
      <c r="H151" s="166">
        <v>12.75</v>
      </c>
      <c r="I151" s="131" t="s">
        <v>430</v>
      </c>
      <c r="J151" s="169">
        <v>0.125</v>
      </c>
      <c r="K151" s="163" t="s">
        <v>113</v>
      </c>
      <c r="L151" s="163" t="s">
        <v>513</v>
      </c>
      <c r="M151" s="163" t="s">
        <v>146</v>
      </c>
      <c r="N151" s="37" t="s">
        <v>460</v>
      </c>
      <c r="O151" s="172">
        <v>3400000000</v>
      </c>
      <c r="P151" s="38"/>
      <c r="Q151" s="38"/>
      <c r="R151" s="172">
        <v>1478839545.9100001</v>
      </c>
      <c r="S151" s="163" t="s">
        <v>395</v>
      </c>
      <c r="T151" s="163"/>
    </row>
    <row r="152" spans="2:20" ht="15" x14ac:dyDescent="0.2">
      <c r="B152" s="130"/>
      <c r="C152" s="133"/>
      <c r="D152" s="178"/>
      <c r="E152" s="178"/>
      <c r="F152" s="178"/>
      <c r="G152" s="178"/>
      <c r="H152" s="192"/>
      <c r="I152" s="178"/>
      <c r="J152" s="188"/>
      <c r="K152" s="178"/>
      <c r="L152" s="178"/>
      <c r="M152" s="178"/>
      <c r="N152" s="36" t="s">
        <v>486</v>
      </c>
      <c r="O152" s="189"/>
      <c r="P152" s="65"/>
      <c r="Q152" s="65"/>
      <c r="R152" s="189"/>
      <c r="S152" s="178"/>
      <c r="T152" s="178"/>
    </row>
    <row r="153" spans="2:20" ht="15" x14ac:dyDescent="0.2">
      <c r="B153" s="128" t="s">
        <v>514</v>
      </c>
      <c r="C153" s="193" t="s">
        <v>478</v>
      </c>
      <c r="D153" s="163" t="s">
        <v>515</v>
      </c>
      <c r="E153" s="163" t="s">
        <v>516</v>
      </c>
      <c r="F153" s="163" t="s">
        <v>495</v>
      </c>
      <c r="G153" s="191">
        <v>100.702</v>
      </c>
      <c r="H153" s="166">
        <v>7.7649999999999997</v>
      </c>
      <c r="I153" s="131">
        <v>312</v>
      </c>
      <c r="J153" s="169">
        <v>7.8750000000000001E-2</v>
      </c>
      <c r="K153" s="163" t="s">
        <v>113</v>
      </c>
      <c r="L153" s="163" t="s">
        <v>137</v>
      </c>
      <c r="M153" s="163" t="s">
        <v>517</v>
      </c>
      <c r="N153" s="35" t="s">
        <v>459</v>
      </c>
      <c r="O153" s="172">
        <v>500000000</v>
      </c>
      <c r="P153" s="38"/>
      <c r="Q153" s="38"/>
      <c r="R153" s="172">
        <v>500000000</v>
      </c>
      <c r="S153" s="163" t="s">
        <v>395</v>
      </c>
      <c r="T153" s="163"/>
    </row>
    <row r="154" spans="2:20" ht="15" x14ac:dyDescent="0.2">
      <c r="B154" s="130"/>
      <c r="C154" s="194"/>
      <c r="D154" s="178"/>
      <c r="E154" s="178"/>
      <c r="F154" s="178"/>
      <c r="G154" s="178"/>
      <c r="H154" s="192"/>
      <c r="I154" s="178"/>
      <c r="J154" s="188"/>
      <c r="K154" s="178"/>
      <c r="L154" s="178"/>
      <c r="M154" s="178"/>
      <c r="N154" s="36" t="s">
        <v>497</v>
      </c>
      <c r="O154" s="189"/>
      <c r="P154" s="65"/>
      <c r="Q154" s="65"/>
      <c r="R154" s="189"/>
      <c r="S154" s="178"/>
      <c r="T154" s="178"/>
    </row>
    <row r="155" spans="2:20" ht="15" x14ac:dyDescent="0.2">
      <c r="B155" s="128" t="s">
        <v>518</v>
      </c>
      <c r="C155" s="193" t="s">
        <v>421</v>
      </c>
      <c r="D155" s="163" t="s">
        <v>519</v>
      </c>
      <c r="E155" s="163" t="s">
        <v>520</v>
      </c>
      <c r="F155" s="163" t="s">
        <v>521</v>
      </c>
      <c r="G155" s="191">
        <v>99.325000000000003</v>
      </c>
      <c r="H155" s="166">
        <v>8.3109999999999999</v>
      </c>
      <c r="I155" s="131">
        <v>362.5</v>
      </c>
      <c r="J155" s="169">
        <v>8.2500000000000004E-2</v>
      </c>
      <c r="K155" s="163" t="s">
        <v>113</v>
      </c>
      <c r="L155" s="131" t="s">
        <v>137</v>
      </c>
      <c r="M155" s="163" t="s">
        <v>522</v>
      </c>
      <c r="N155" s="35" t="s">
        <v>523</v>
      </c>
      <c r="O155" s="172">
        <v>500000000</v>
      </c>
      <c r="P155" s="172"/>
      <c r="Q155" s="172"/>
      <c r="R155" s="172">
        <v>500000000</v>
      </c>
      <c r="S155" s="163" t="s">
        <v>395</v>
      </c>
      <c r="T155" s="163"/>
    </row>
    <row r="156" spans="2:20" ht="15" x14ac:dyDescent="0.2">
      <c r="B156" s="130"/>
      <c r="C156" s="194"/>
      <c r="D156" s="178"/>
      <c r="E156" s="178"/>
      <c r="F156" s="178"/>
      <c r="G156" s="178"/>
      <c r="H156" s="192"/>
      <c r="I156" s="178"/>
      <c r="J156" s="188"/>
      <c r="K156" s="178"/>
      <c r="L156" s="178"/>
      <c r="M156" s="178"/>
      <c r="N156" s="36" t="s">
        <v>524</v>
      </c>
      <c r="O156" s="189"/>
      <c r="P156" s="197"/>
      <c r="Q156" s="197"/>
      <c r="R156" s="189"/>
      <c r="S156" s="178"/>
      <c r="T156" s="178"/>
    </row>
    <row r="157" spans="2:20" ht="15" x14ac:dyDescent="0.2">
      <c r="B157" s="128" t="s">
        <v>41</v>
      </c>
      <c r="C157" s="193" t="s">
        <v>525</v>
      </c>
      <c r="D157" s="195" t="s">
        <v>526</v>
      </c>
      <c r="E157" s="195" t="s">
        <v>527</v>
      </c>
      <c r="F157" s="195" t="s">
        <v>528</v>
      </c>
      <c r="G157" s="191">
        <v>94.855999999999995</v>
      </c>
      <c r="H157" s="166">
        <v>7.5570000000000004</v>
      </c>
      <c r="I157" s="131">
        <v>295</v>
      </c>
      <c r="J157" s="169">
        <v>7.1249999999999994E-2</v>
      </c>
      <c r="K157" s="163" t="s">
        <v>113</v>
      </c>
      <c r="L157" s="131" t="s">
        <v>137</v>
      </c>
      <c r="M157" s="163" t="s">
        <v>529</v>
      </c>
      <c r="N157" s="35" t="s">
        <v>530</v>
      </c>
      <c r="O157" s="172">
        <v>1000000000</v>
      </c>
      <c r="P157" s="172"/>
      <c r="Q157" s="172"/>
      <c r="R157" s="172">
        <v>1000000000</v>
      </c>
      <c r="S157" s="163" t="s">
        <v>395</v>
      </c>
      <c r="T157" s="163"/>
    </row>
    <row r="158" spans="2:20" ht="15" x14ac:dyDescent="0.2">
      <c r="B158" s="130"/>
      <c r="C158" s="194"/>
      <c r="D158" s="196"/>
      <c r="E158" s="196"/>
      <c r="F158" s="196"/>
      <c r="G158" s="178"/>
      <c r="H158" s="192"/>
      <c r="I158" s="178"/>
      <c r="J158" s="188"/>
      <c r="K158" s="178"/>
      <c r="L158" s="178"/>
      <c r="M158" s="178"/>
      <c r="N158" s="36" t="s">
        <v>531</v>
      </c>
      <c r="O158" s="189"/>
      <c r="P158" s="197"/>
      <c r="Q158" s="197"/>
      <c r="R158" s="189"/>
      <c r="S158" s="178"/>
      <c r="T158" s="178"/>
    </row>
    <row r="159" spans="2:20" ht="15.75" customHeight="1" x14ac:dyDescent="0.2">
      <c r="B159" s="128" t="s">
        <v>769</v>
      </c>
      <c r="C159" s="193" t="s">
        <v>464</v>
      </c>
      <c r="D159" s="195" t="s">
        <v>532</v>
      </c>
      <c r="E159" s="195" t="s">
        <v>533</v>
      </c>
      <c r="F159" s="195" t="s">
        <v>534</v>
      </c>
      <c r="G159" s="191">
        <v>113.428</v>
      </c>
      <c r="H159" s="166">
        <v>5.4480000000000004</v>
      </c>
      <c r="I159" s="52" t="s">
        <v>535</v>
      </c>
      <c r="J159" s="169">
        <v>7.3749999999999996E-2</v>
      </c>
      <c r="K159" s="163" t="s">
        <v>93</v>
      </c>
      <c r="L159" s="131" t="s">
        <v>233</v>
      </c>
      <c r="M159" s="163" t="s">
        <v>517</v>
      </c>
      <c r="N159" s="35" t="s">
        <v>450</v>
      </c>
      <c r="O159" s="172">
        <v>300000000</v>
      </c>
      <c r="P159" s="172"/>
      <c r="Q159" s="172"/>
      <c r="R159" s="172">
        <v>360450000</v>
      </c>
      <c r="S159" s="163" t="s">
        <v>395</v>
      </c>
      <c r="T159" s="269" t="s">
        <v>756</v>
      </c>
    </row>
    <row r="160" spans="2:20" ht="15" x14ac:dyDescent="0.2">
      <c r="B160" s="130"/>
      <c r="C160" s="194"/>
      <c r="D160" s="196"/>
      <c r="E160" s="196"/>
      <c r="F160" s="196"/>
      <c r="G160" s="178"/>
      <c r="H160" s="192"/>
      <c r="I160" s="54" t="s">
        <v>536</v>
      </c>
      <c r="J160" s="188"/>
      <c r="K160" s="178"/>
      <c r="L160" s="178"/>
      <c r="M160" s="178"/>
      <c r="N160" s="36" t="s">
        <v>524</v>
      </c>
      <c r="O160" s="189"/>
      <c r="P160" s="197"/>
      <c r="Q160" s="197"/>
      <c r="R160" s="189"/>
      <c r="S160" s="178"/>
      <c r="T160" s="270"/>
    </row>
    <row r="161" spans="2:20" ht="15.75" customHeight="1" x14ac:dyDescent="0.2">
      <c r="B161" s="128" t="s">
        <v>40</v>
      </c>
      <c r="C161" s="193" t="s">
        <v>525</v>
      </c>
      <c r="D161" s="195" t="s">
        <v>537</v>
      </c>
      <c r="E161" s="195" t="s">
        <v>538</v>
      </c>
      <c r="F161" s="195" t="s">
        <v>528</v>
      </c>
      <c r="G161" s="191">
        <v>103.747</v>
      </c>
      <c r="H161" s="166">
        <v>6.8310000000000004</v>
      </c>
      <c r="I161" s="131">
        <v>204</v>
      </c>
      <c r="J161" s="169">
        <v>7.1249999999999994E-2</v>
      </c>
      <c r="K161" s="163" t="s">
        <v>113</v>
      </c>
      <c r="L161" s="131" t="s">
        <v>137</v>
      </c>
      <c r="M161" s="163" t="s">
        <v>529</v>
      </c>
      <c r="N161" s="37" t="s">
        <v>460</v>
      </c>
      <c r="O161" s="172">
        <v>500000000</v>
      </c>
      <c r="P161" s="172"/>
      <c r="Q161" s="172"/>
      <c r="R161" s="172">
        <v>500000000</v>
      </c>
      <c r="S161" s="163" t="s">
        <v>395</v>
      </c>
      <c r="T161" s="163"/>
    </row>
    <row r="162" spans="2:20" ht="15" x14ac:dyDescent="0.2">
      <c r="B162" s="130"/>
      <c r="C162" s="194"/>
      <c r="D162" s="196"/>
      <c r="E162" s="196"/>
      <c r="F162" s="196"/>
      <c r="G162" s="178"/>
      <c r="H162" s="192"/>
      <c r="I162" s="178"/>
      <c r="J162" s="188"/>
      <c r="K162" s="178"/>
      <c r="L162" s="178"/>
      <c r="M162" s="178"/>
      <c r="N162" s="36" t="s">
        <v>497</v>
      </c>
      <c r="O162" s="189"/>
      <c r="P162" s="197"/>
      <c r="Q162" s="197"/>
      <c r="R162" s="189"/>
      <c r="S162" s="178"/>
      <c r="T162" s="178"/>
    </row>
    <row r="163" spans="2:20" ht="15" x14ac:dyDescent="0.2">
      <c r="B163" s="128" t="s">
        <v>753</v>
      </c>
      <c r="C163" s="193" t="s">
        <v>421</v>
      </c>
      <c r="D163" s="195" t="s">
        <v>539</v>
      </c>
      <c r="E163" s="195" t="s">
        <v>540</v>
      </c>
      <c r="F163" s="195" t="s">
        <v>521</v>
      </c>
      <c r="G163" s="191">
        <v>100.125</v>
      </c>
      <c r="H163" s="166">
        <v>8.24</v>
      </c>
      <c r="I163" s="131"/>
      <c r="J163" s="169">
        <v>8.2500000000000004E-2</v>
      </c>
      <c r="K163" s="163" t="s">
        <v>113</v>
      </c>
      <c r="L163" s="131" t="s">
        <v>137</v>
      </c>
      <c r="M163" s="163" t="s">
        <v>541</v>
      </c>
      <c r="N163" s="37"/>
      <c r="O163" s="172">
        <v>197802000</v>
      </c>
      <c r="P163" s="172"/>
      <c r="Q163" s="172"/>
      <c r="R163" s="172">
        <v>197802000</v>
      </c>
      <c r="S163" s="163" t="s">
        <v>395</v>
      </c>
      <c r="T163" s="269" t="s">
        <v>757</v>
      </c>
    </row>
    <row r="164" spans="2:20" ht="15" x14ac:dyDescent="0.2">
      <c r="B164" s="130"/>
      <c r="C164" s="194"/>
      <c r="D164" s="196"/>
      <c r="E164" s="196"/>
      <c r="F164" s="196"/>
      <c r="G164" s="178"/>
      <c r="H164" s="192"/>
      <c r="I164" s="178"/>
      <c r="J164" s="188"/>
      <c r="K164" s="178"/>
      <c r="L164" s="178"/>
      <c r="M164" s="178"/>
      <c r="N164" s="36"/>
      <c r="O164" s="189"/>
      <c r="P164" s="197"/>
      <c r="Q164" s="197"/>
      <c r="R164" s="189"/>
      <c r="S164" s="178"/>
      <c r="T164" s="270"/>
    </row>
    <row r="165" spans="2:20" ht="15" x14ac:dyDescent="0.2">
      <c r="B165" s="128" t="s">
        <v>752</v>
      </c>
      <c r="C165" s="193" t="s">
        <v>525</v>
      </c>
      <c r="D165" s="195" t="s">
        <v>542</v>
      </c>
      <c r="E165" s="195" t="s">
        <v>543</v>
      </c>
      <c r="F165" s="195" t="s">
        <v>528</v>
      </c>
      <c r="G165" s="191">
        <v>99.68</v>
      </c>
      <c r="H165" s="166">
        <v>7.15</v>
      </c>
      <c r="I165" s="131">
        <v>205</v>
      </c>
      <c r="J165" s="169">
        <v>7.1249999999999994E-2</v>
      </c>
      <c r="K165" s="163" t="s">
        <v>113</v>
      </c>
      <c r="L165" s="131" t="s">
        <v>137</v>
      </c>
      <c r="M165" s="163" t="s">
        <v>529</v>
      </c>
      <c r="N165" s="37" t="s">
        <v>475</v>
      </c>
      <c r="O165" s="172">
        <v>500043000</v>
      </c>
      <c r="P165" s="172"/>
      <c r="Q165" s="172"/>
      <c r="R165" s="172">
        <v>500043000</v>
      </c>
      <c r="S165" s="163" t="s">
        <v>395</v>
      </c>
      <c r="T165" s="269" t="s">
        <v>758</v>
      </c>
    </row>
    <row r="166" spans="2:20" ht="15" x14ac:dyDescent="0.2">
      <c r="B166" s="130"/>
      <c r="C166" s="194"/>
      <c r="D166" s="196"/>
      <c r="E166" s="196"/>
      <c r="F166" s="196"/>
      <c r="G166" s="178"/>
      <c r="H166" s="192"/>
      <c r="I166" s="178"/>
      <c r="J166" s="188"/>
      <c r="K166" s="178"/>
      <c r="L166" s="178"/>
      <c r="M166" s="178"/>
      <c r="N166" s="36" t="s">
        <v>459</v>
      </c>
      <c r="O166" s="189"/>
      <c r="P166" s="197"/>
      <c r="Q166" s="197"/>
      <c r="R166" s="189"/>
      <c r="S166" s="178"/>
      <c r="T166" s="270"/>
    </row>
    <row r="167" spans="2:20" ht="15" x14ac:dyDescent="0.2">
      <c r="B167" s="128" t="s">
        <v>751</v>
      </c>
      <c r="C167" s="131" t="s">
        <v>544</v>
      </c>
      <c r="D167" s="163" t="s">
        <v>545</v>
      </c>
      <c r="E167" s="163" t="s">
        <v>546</v>
      </c>
      <c r="F167" s="163" t="s">
        <v>547</v>
      </c>
      <c r="G167" s="191">
        <v>97.563000000000002</v>
      </c>
      <c r="H167" s="166">
        <v>12.875</v>
      </c>
      <c r="I167" s="131" t="s">
        <v>430</v>
      </c>
      <c r="J167" s="169">
        <v>0.125</v>
      </c>
      <c r="K167" s="163" t="s">
        <v>113</v>
      </c>
      <c r="L167" s="163" t="s">
        <v>513</v>
      </c>
      <c r="M167" s="163" t="s">
        <v>458</v>
      </c>
      <c r="N167" s="35" t="s">
        <v>459</v>
      </c>
      <c r="O167" s="172">
        <v>1600000000</v>
      </c>
      <c r="P167" s="38"/>
      <c r="Q167" s="38"/>
      <c r="R167" s="172">
        <f>O167/2.1524</f>
        <v>743356253.48448241</v>
      </c>
      <c r="S167" s="163" t="s">
        <v>395</v>
      </c>
      <c r="T167" s="269" t="s">
        <v>759</v>
      </c>
    </row>
    <row r="168" spans="2:20" ht="15" x14ac:dyDescent="0.2">
      <c r="B168" s="130"/>
      <c r="C168" s="133"/>
      <c r="D168" s="178"/>
      <c r="E168" s="178"/>
      <c r="F168" s="178"/>
      <c r="G168" s="178"/>
      <c r="H168" s="192"/>
      <c r="I168" s="178"/>
      <c r="J168" s="188"/>
      <c r="K168" s="178"/>
      <c r="L168" s="178"/>
      <c r="M168" s="178"/>
      <c r="N168" s="36" t="s">
        <v>460</v>
      </c>
      <c r="O168" s="189"/>
      <c r="P168" s="65"/>
      <c r="Q168" s="65"/>
      <c r="R168" s="189"/>
      <c r="S168" s="178"/>
      <c r="T168" s="270"/>
    </row>
    <row r="169" spans="2:20" ht="15" x14ac:dyDescent="0.2">
      <c r="B169" s="128" t="s">
        <v>750</v>
      </c>
      <c r="C169" s="131" t="s">
        <v>544</v>
      </c>
      <c r="D169" s="163" t="s">
        <v>548</v>
      </c>
      <c r="E169" s="163" t="s">
        <v>549</v>
      </c>
      <c r="F169" s="163" t="s">
        <v>547</v>
      </c>
      <c r="G169" s="191">
        <v>100.25</v>
      </c>
      <c r="H169" s="166">
        <v>12.465999999999999</v>
      </c>
      <c r="I169" s="131" t="s">
        <v>430</v>
      </c>
      <c r="J169" s="169">
        <v>0.125</v>
      </c>
      <c r="K169" s="163" t="s">
        <v>113</v>
      </c>
      <c r="L169" s="163" t="s">
        <v>513</v>
      </c>
      <c r="M169" s="163" t="s">
        <v>458</v>
      </c>
      <c r="N169" s="35" t="s">
        <v>550</v>
      </c>
      <c r="O169" s="172">
        <v>650000000</v>
      </c>
      <c r="P169" s="38"/>
      <c r="Q169" s="38"/>
      <c r="R169" s="172">
        <f>O169/2.1614</f>
        <v>300731007.68020725</v>
      </c>
      <c r="S169" s="163" t="s">
        <v>395</v>
      </c>
      <c r="T169" s="269" t="s">
        <v>760</v>
      </c>
    </row>
    <row r="170" spans="2:20" ht="15" x14ac:dyDescent="0.2">
      <c r="B170" s="130"/>
      <c r="C170" s="133"/>
      <c r="D170" s="178"/>
      <c r="E170" s="178"/>
      <c r="F170" s="178"/>
      <c r="G170" s="178"/>
      <c r="H170" s="192"/>
      <c r="I170" s="178"/>
      <c r="J170" s="188"/>
      <c r="K170" s="178"/>
      <c r="L170" s="178"/>
      <c r="M170" s="178"/>
      <c r="N170" s="36" t="s">
        <v>476</v>
      </c>
      <c r="O170" s="189"/>
      <c r="P170" s="65"/>
      <c r="Q170" s="65"/>
      <c r="R170" s="189"/>
      <c r="S170" s="178"/>
      <c r="T170" s="270"/>
    </row>
    <row r="171" spans="2:20" ht="15" x14ac:dyDescent="0.2">
      <c r="B171" s="128" t="s">
        <v>24</v>
      </c>
      <c r="C171" s="131" t="s">
        <v>551</v>
      </c>
      <c r="D171" s="163" t="s">
        <v>552</v>
      </c>
      <c r="E171" s="163" t="s">
        <v>553</v>
      </c>
      <c r="F171" s="163" t="s">
        <v>554</v>
      </c>
      <c r="G171" s="191">
        <v>98.125</v>
      </c>
      <c r="H171" s="166">
        <v>6.2489999999999997</v>
      </c>
      <c r="I171" s="131">
        <v>159</v>
      </c>
      <c r="J171" s="169">
        <v>0.06</v>
      </c>
      <c r="K171" s="163" t="s">
        <v>113</v>
      </c>
      <c r="L171" s="163" t="s">
        <v>137</v>
      </c>
      <c r="M171" s="163" t="s">
        <v>146</v>
      </c>
      <c r="N171" s="35" t="s">
        <v>475</v>
      </c>
      <c r="O171" s="172">
        <v>1500000000</v>
      </c>
      <c r="P171" s="38"/>
      <c r="Q171" s="38"/>
      <c r="R171" s="172">
        <f>O171</f>
        <v>1500000000</v>
      </c>
      <c r="S171" s="163" t="s">
        <v>395</v>
      </c>
      <c r="T171" s="163"/>
    </row>
    <row r="172" spans="2:20" ht="15" x14ac:dyDescent="0.2">
      <c r="B172" s="130"/>
      <c r="C172" s="133"/>
      <c r="D172" s="178"/>
      <c r="E172" s="178"/>
      <c r="F172" s="190"/>
      <c r="G172" s="178"/>
      <c r="H172" s="192"/>
      <c r="I172" s="178"/>
      <c r="J172" s="188"/>
      <c r="K172" s="178"/>
      <c r="L172" s="178"/>
      <c r="M172" s="178"/>
      <c r="N172" s="36" t="s">
        <v>524</v>
      </c>
      <c r="O172" s="189"/>
      <c r="P172" s="65"/>
      <c r="Q172" s="65"/>
      <c r="R172" s="189"/>
      <c r="S172" s="178"/>
      <c r="T172" s="178"/>
    </row>
    <row r="173" spans="2:20" ht="15" x14ac:dyDescent="0.2">
      <c r="B173" s="128" t="s">
        <v>749</v>
      </c>
      <c r="C173" s="131" t="s">
        <v>544</v>
      </c>
      <c r="D173" s="163" t="s">
        <v>555</v>
      </c>
      <c r="E173" s="163" t="s">
        <v>556</v>
      </c>
      <c r="F173" s="163" t="s">
        <v>547</v>
      </c>
      <c r="G173" s="191">
        <v>105.875</v>
      </c>
      <c r="H173" s="166">
        <v>11.663</v>
      </c>
      <c r="I173" s="131" t="s">
        <v>430</v>
      </c>
      <c r="J173" s="169">
        <v>0.125</v>
      </c>
      <c r="K173" s="163" t="s">
        <v>113</v>
      </c>
      <c r="L173" s="163" t="s">
        <v>513</v>
      </c>
      <c r="M173" s="163" t="s">
        <v>458</v>
      </c>
      <c r="N173" s="35" t="s">
        <v>442</v>
      </c>
      <c r="O173" s="172">
        <v>750000000</v>
      </c>
      <c r="P173" s="38"/>
      <c r="Q173" s="38"/>
      <c r="R173" s="172">
        <f>O173/2.1672</f>
        <v>346068660.02214843</v>
      </c>
      <c r="S173" s="163" t="s">
        <v>395</v>
      </c>
      <c r="T173" s="269" t="s">
        <v>761</v>
      </c>
    </row>
    <row r="174" spans="2:20" ht="15" x14ac:dyDescent="0.2">
      <c r="B174" s="130"/>
      <c r="C174" s="133"/>
      <c r="D174" s="178"/>
      <c r="E174" s="178"/>
      <c r="F174" s="190"/>
      <c r="G174" s="178"/>
      <c r="H174" s="192"/>
      <c r="I174" s="178"/>
      <c r="J174" s="188"/>
      <c r="K174" s="178"/>
      <c r="L174" s="178"/>
      <c r="M174" s="178"/>
      <c r="N174" s="36" t="s">
        <v>486</v>
      </c>
      <c r="O174" s="189"/>
      <c r="P174" s="65"/>
      <c r="Q174" s="65"/>
      <c r="R174" s="189"/>
      <c r="S174" s="178"/>
      <c r="T174" s="270"/>
    </row>
    <row r="175" spans="2:20" ht="16.5" customHeight="1" x14ac:dyDescent="0.2">
      <c r="B175" s="128" t="s">
        <v>39</v>
      </c>
      <c r="C175" s="193" t="s">
        <v>525</v>
      </c>
      <c r="D175" s="163" t="s">
        <v>557</v>
      </c>
      <c r="E175" s="163" t="s">
        <v>558</v>
      </c>
      <c r="F175" s="195" t="s">
        <v>528</v>
      </c>
      <c r="G175" s="191">
        <v>106.33799999999999</v>
      </c>
      <c r="H175" s="166">
        <v>6.6349999999999998</v>
      </c>
      <c r="I175" s="131">
        <v>173</v>
      </c>
      <c r="J175" s="169">
        <v>7.1249999999999994E-2</v>
      </c>
      <c r="K175" s="163" t="s">
        <v>113</v>
      </c>
      <c r="L175" s="163" t="s">
        <v>137</v>
      </c>
      <c r="M175" s="163" t="s">
        <v>169</v>
      </c>
      <c r="N175" s="35" t="s">
        <v>333</v>
      </c>
      <c r="O175" s="172">
        <v>500000000</v>
      </c>
      <c r="P175" s="38"/>
      <c r="Q175" s="38"/>
      <c r="R175" s="172">
        <v>500000000</v>
      </c>
      <c r="S175" s="163" t="s">
        <v>395</v>
      </c>
      <c r="T175" s="163"/>
    </row>
    <row r="176" spans="2:20" ht="15" x14ac:dyDescent="0.2">
      <c r="B176" s="130"/>
      <c r="C176" s="194"/>
      <c r="D176" s="178"/>
      <c r="E176" s="178"/>
      <c r="F176" s="196"/>
      <c r="G176" s="178"/>
      <c r="H176" s="192"/>
      <c r="I176" s="178"/>
      <c r="J176" s="188"/>
      <c r="K176" s="178"/>
      <c r="L176" s="178"/>
      <c r="M176" s="178"/>
      <c r="N176" s="36" t="s">
        <v>220</v>
      </c>
      <c r="O176" s="189"/>
      <c r="P176" s="65"/>
      <c r="Q176" s="65"/>
      <c r="R176" s="189"/>
      <c r="S176" s="178"/>
      <c r="T176" s="178"/>
    </row>
    <row r="177" spans="2:20" ht="16.5" customHeight="1" x14ac:dyDescent="0.2">
      <c r="B177" s="128" t="s">
        <v>748</v>
      </c>
      <c r="C177" s="193" t="s">
        <v>559</v>
      </c>
      <c r="D177" s="163" t="s">
        <v>560</v>
      </c>
      <c r="E177" s="163" t="s">
        <v>561</v>
      </c>
      <c r="F177" s="195" t="s">
        <v>562</v>
      </c>
      <c r="G177" s="191">
        <v>96.450999999999993</v>
      </c>
      <c r="H177" s="166">
        <v>10.68</v>
      </c>
      <c r="I177" s="131" t="s">
        <v>430</v>
      </c>
      <c r="J177" s="169">
        <v>0.10249999999999999</v>
      </c>
      <c r="K177" s="163" t="s">
        <v>113</v>
      </c>
      <c r="L177" s="163" t="s">
        <v>513</v>
      </c>
      <c r="M177" s="163" t="s">
        <v>563</v>
      </c>
      <c r="N177" s="35" t="s">
        <v>460</v>
      </c>
      <c r="O177" s="172">
        <v>1500000000</v>
      </c>
      <c r="P177" s="38"/>
      <c r="Q177" s="38"/>
      <c r="R177" s="172">
        <v>714711137.58189404</v>
      </c>
      <c r="S177" s="163" t="s">
        <v>395</v>
      </c>
      <c r="T177" s="269" t="s">
        <v>762</v>
      </c>
    </row>
    <row r="178" spans="2:20" ht="15" x14ac:dyDescent="0.2">
      <c r="B178" s="130"/>
      <c r="C178" s="194"/>
      <c r="D178" s="178"/>
      <c r="E178" s="178"/>
      <c r="F178" s="196"/>
      <c r="G178" s="178"/>
      <c r="H178" s="192"/>
      <c r="I178" s="178"/>
      <c r="J178" s="188"/>
      <c r="K178" s="178"/>
      <c r="L178" s="178"/>
      <c r="M178" s="178"/>
      <c r="N178" s="36" t="s">
        <v>476</v>
      </c>
      <c r="O178" s="189"/>
      <c r="P178" s="65"/>
      <c r="Q178" s="65"/>
      <c r="R178" s="189"/>
      <c r="S178" s="178"/>
      <c r="T178" s="270"/>
    </row>
    <row r="179" spans="2:20" ht="16.5" customHeight="1" x14ac:dyDescent="0.2">
      <c r="B179" s="128" t="s">
        <v>747</v>
      </c>
      <c r="C179" s="193" t="s">
        <v>559</v>
      </c>
      <c r="D179" s="163" t="s">
        <v>564</v>
      </c>
      <c r="E179" s="163" t="s">
        <v>565</v>
      </c>
      <c r="F179" s="195" t="s">
        <v>562</v>
      </c>
      <c r="G179" s="191">
        <v>99.75</v>
      </c>
      <c r="H179" s="166">
        <v>10.279</v>
      </c>
      <c r="I179" s="131" t="s">
        <v>430</v>
      </c>
      <c r="J179" s="169">
        <v>0.10249999999999999</v>
      </c>
      <c r="K179" s="163" t="s">
        <v>113</v>
      </c>
      <c r="L179" s="163" t="s">
        <v>513</v>
      </c>
      <c r="M179" s="163" t="s">
        <v>563</v>
      </c>
      <c r="N179" s="35" t="s">
        <v>459</v>
      </c>
      <c r="O179" s="172">
        <v>750000000</v>
      </c>
      <c r="P179" s="38"/>
      <c r="Q179" s="38"/>
      <c r="R179" s="172">
        <v>360750360.75036073</v>
      </c>
      <c r="S179" s="163" t="s">
        <v>395</v>
      </c>
      <c r="T179" s="269" t="s">
        <v>763</v>
      </c>
    </row>
    <row r="180" spans="2:20" ht="15" x14ac:dyDescent="0.2">
      <c r="B180" s="130"/>
      <c r="C180" s="194"/>
      <c r="D180" s="178"/>
      <c r="E180" s="178"/>
      <c r="F180" s="196"/>
      <c r="G180" s="178"/>
      <c r="H180" s="192"/>
      <c r="I180" s="178"/>
      <c r="J180" s="188"/>
      <c r="K180" s="178"/>
      <c r="L180" s="178"/>
      <c r="M180" s="178"/>
      <c r="N180" s="36" t="s">
        <v>524</v>
      </c>
      <c r="O180" s="189"/>
      <c r="P180" s="65"/>
      <c r="Q180" s="65"/>
      <c r="R180" s="189"/>
      <c r="S180" s="178"/>
      <c r="T180" s="270"/>
    </row>
    <row r="181" spans="2:20" ht="15" x14ac:dyDescent="0.2">
      <c r="B181" s="128" t="s">
        <v>23</v>
      </c>
      <c r="C181" s="131" t="s">
        <v>551</v>
      </c>
      <c r="D181" s="163" t="s">
        <v>566</v>
      </c>
      <c r="E181" s="163" t="s">
        <v>567</v>
      </c>
      <c r="F181" s="163" t="s">
        <v>554</v>
      </c>
      <c r="G181" s="191">
        <v>100.79600000000001</v>
      </c>
      <c r="H181" s="166">
        <v>5.8879999999999999</v>
      </c>
      <c r="I181" s="131">
        <v>122</v>
      </c>
      <c r="J181" s="169">
        <v>0.06</v>
      </c>
      <c r="K181" s="163" t="s">
        <v>113</v>
      </c>
      <c r="L181" s="163" t="s">
        <v>137</v>
      </c>
      <c r="M181" s="163" t="s">
        <v>146</v>
      </c>
      <c r="N181" s="35" t="s">
        <v>442</v>
      </c>
      <c r="O181" s="172">
        <v>525000000</v>
      </c>
      <c r="P181" s="38"/>
      <c r="Q181" s="38"/>
      <c r="R181" s="172">
        <f>O181</f>
        <v>525000000</v>
      </c>
      <c r="S181" s="163" t="s">
        <v>395</v>
      </c>
      <c r="T181" s="163"/>
    </row>
    <row r="182" spans="2:20" ht="15" x14ac:dyDescent="0.2">
      <c r="B182" s="130"/>
      <c r="C182" s="133"/>
      <c r="D182" s="178"/>
      <c r="E182" s="178"/>
      <c r="F182" s="190"/>
      <c r="G182" s="178"/>
      <c r="H182" s="192"/>
      <c r="I182" s="178"/>
      <c r="J182" s="188"/>
      <c r="K182" s="178"/>
      <c r="L182" s="178"/>
      <c r="M182" s="178"/>
      <c r="N182" s="36" t="s">
        <v>220</v>
      </c>
      <c r="O182" s="189"/>
      <c r="P182" s="65"/>
      <c r="Q182" s="65"/>
      <c r="R182" s="189"/>
      <c r="S182" s="178"/>
      <c r="T182" s="178"/>
    </row>
    <row r="183" spans="2:20" ht="16.5" customHeight="1" x14ac:dyDescent="0.2">
      <c r="B183" s="128" t="s">
        <v>746</v>
      </c>
      <c r="C183" s="193" t="s">
        <v>559</v>
      </c>
      <c r="D183" s="163" t="s">
        <v>568</v>
      </c>
      <c r="E183" s="163" t="s">
        <v>569</v>
      </c>
      <c r="F183" s="195" t="s">
        <v>562</v>
      </c>
      <c r="G183" s="191">
        <v>112.25</v>
      </c>
      <c r="H183" s="166">
        <v>8.9380000000000006</v>
      </c>
      <c r="I183" s="131" t="s">
        <v>430</v>
      </c>
      <c r="J183" s="169">
        <v>0.10249999999999999</v>
      </c>
      <c r="K183" s="163" t="s">
        <v>113</v>
      </c>
      <c r="L183" s="163" t="s">
        <v>513</v>
      </c>
      <c r="M183" s="163" t="s">
        <v>563</v>
      </c>
      <c r="N183" s="35" t="s">
        <v>475</v>
      </c>
      <c r="O183" s="172">
        <v>787500000</v>
      </c>
      <c r="P183" s="38"/>
      <c r="Q183" s="38"/>
      <c r="R183" s="172">
        <f>O183/2.0234</f>
        <v>389196402.09548283</v>
      </c>
      <c r="S183" s="163" t="s">
        <v>395</v>
      </c>
      <c r="T183" s="269" t="s">
        <v>764</v>
      </c>
    </row>
    <row r="184" spans="2:20" ht="15" x14ac:dyDescent="0.2">
      <c r="B184" s="130"/>
      <c r="C184" s="194"/>
      <c r="D184" s="178"/>
      <c r="E184" s="178"/>
      <c r="F184" s="196"/>
      <c r="G184" s="178"/>
      <c r="H184" s="192"/>
      <c r="I184" s="178"/>
      <c r="J184" s="188"/>
      <c r="K184" s="178"/>
      <c r="L184" s="178"/>
      <c r="M184" s="178"/>
      <c r="N184" s="36" t="s">
        <v>497</v>
      </c>
      <c r="O184" s="189"/>
      <c r="P184" s="65"/>
      <c r="Q184" s="65"/>
      <c r="R184" s="189"/>
      <c r="S184" s="178"/>
      <c r="T184" s="270"/>
    </row>
    <row r="185" spans="2:20" ht="16.5" customHeight="1" x14ac:dyDescent="0.2">
      <c r="B185" s="128" t="s">
        <v>745</v>
      </c>
      <c r="C185" s="193" t="s">
        <v>559</v>
      </c>
      <c r="D185" s="163" t="s">
        <v>570</v>
      </c>
      <c r="E185" s="163" t="s">
        <v>571</v>
      </c>
      <c r="F185" s="195" t="s">
        <v>562</v>
      </c>
      <c r="G185" s="191">
        <v>115.5</v>
      </c>
      <c r="H185" s="166">
        <v>8.6259999999999994</v>
      </c>
      <c r="I185" s="131" t="s">
        <v>430</v>
      </c>
      <c r="J185" s="169">
        <v>0.10249999999999999</v>
      </c>
      <c r="K185" s="163" t="s">
        <v>113</v>
      </c>
      <c r="L185" s="163" t="s">
        <v>513</v>
      </c>
      <c r="M185" s="163" t="s">
        <v>563</v>
      </c>
      <c r="N185" s="35" t="s">
        <v>460</v>
      </c>
      <c r="O185" s="172">
        <v>750000000</v>
      </c>
      <c r="P185" s="38"/>
      <c r="Q185" s="38"/>
      <c r="R185" s="172">
        <f>O185/1.906</f>
        <v>393494228.75131166</v>
      </c>
      <c r="S185" s="163" t="s">
        <v>395</v>
      </c>
      <c r="T185" s="269" t="s">
        <v>765</v>
      </c>
    </row>
    <row r="186" spans="2:20" ht="15" x14ac:dyDescent="0.2">
      <c r="B186" s="130"/>
      <c r="C186" s="194"/>
      <c r="D186" s="178"/>
      <c r="E186" s="178"/>
      <c r="F186" s="196"/>
      <c r="G186" s="178"/>
      <c r="H186" s="192"/>
      <c r="I186" s="178"/>
      <c r="J186" s="188"/>
      <c r="K186" s="178"/>
      <c r="L186" s="178"/>
      <c r="M186" s="178"/>
      <c r="N186" s="36" t="s">
        <v>572</v>
      </c>
      <c r="O186" s="189"/>
      <c r="P186" s="65"/>
      <c r="Q186" s="65"/>
      <c r="R186" s="189"/>
      <c r="S186" s="178"/>
      <c r="T186" s="270"/>
    </row>
    <row r="187" spans="2:20" ht="16.5" customHeight="1" x14ac:dyDescent="0.2">
      <c r="B187" s="128" t="s">
        <v>22</v>
      </c>
      <c r="C187" s="131" t="s">
        <v>551</v>
      </c>
      <c r="D187" s="163" t="s">
        <v>573</v>
      </c>
      <c r="E187" s="163" t="s">
        <v>574</v>
      </c>
      <c r="F187" s="163" t="s">
        <v>554</v>
      </c>
      <c r="G187" s="191">
        <v>104.816</v>
      </c>
      <c r="H187" s="166">
        <v>5.2990000000000004</v>
      </c>
      <c r="I187" s="131">
        <v>140</v>
      </c>
      <c r="J187" s="169">
        <v>0.06</v>
      </c>
      <c r="K187" s="163" t="s">
        <v>113</v>
      </c>
      <c r="L187" s="163" t="s">
        <v>137</v>
      </c>
      <c r="M187" s="163" t="s">
        <v>146</v>
      </c>
      <c r="N187" s="35" t="s">
        <v>475</v>
      </c>
      <c r="O187" s="172">
        <v>525000000</v>
      </c>
      <c r="P187" s="38"/>
      <c r="Q187" s="38"/>
      <c r="R187" s="172">
        <f>O187</f>
        <v>525000000</v>
      </c>
      <c r="S187" s="163" t="s">
        <v>395</v>
      </c>
      <c r="T187" s="163"/>
    </row>
    <row r="188" spans="2:20" ht="15" x14ac:dyDescent="0.2">
      <c r="B188" s="130"/>
      <c r="C188" s="133"/>
      <c r="D188" s="178"/>
      <c r="E188" s="178"/>
      <c r="F188" s="190"/>
      <c r="G188" s="178"/>
      <c r="H188" s="192"/>
      <c r="I188" s="178"/>
      <c r="J188" s="188"/>
      <c r="K188" s="178"/>
      <c r="L188" s="178"/>
      <c r="M188" s="178"/>
      <c r="N188" s="36" t="s">
        <v>497</v>
      </c>
      <c r="O188" s="189"/>
      <c r="P188" s="65"/>
      <c r="Q188" s="65"/>
      <c r="R188" s="189"/>
      <c r="S188" s="178"/>
      <c r="T188" s="178"/>
    </row>
    <row r="189" spans="2:20" ht="15" x14ac:dyDescent="0.2">
      <c r="B189" s="128" t="s">
        <v>21</v>
      </c>
      <c r="C189" s="131" t="s">
        <v>575</v>
      </c>
      <c r="D189" s="163" t="s">
        <v>576</v>
      </c>
      <c r="E189" s="163" t="s">
        <v>577</v>
      </c>
      <c r="F189" s="163" t="s">
        <v>578</v>
      </c>
      <c r="G189" s="191">
        <v>98.135000000000005</v>
      </c>
      <c r="H189" s="166">
        <v>6.1269999999999998</v>
      </c>
      <c r="I189" s="131">
        <v>370</v>
      </c>
      <c r="J189" s="169">
        <v>5.8749999999999997E-2</v>
      </c>
      <c r="K189" s="163" t="s">
        <v>113</v>
      </c>
      <c r="L189" s="163" t="s">
        <v>137</v>
      </c>
      <c r="M189" s="163" t="s">
        <v>146</v>
      </c>
      <c r="N189" s="35" t="s">
        <v>486</v>
      </c>
      <c r="O189" s="172">
        <v>1025000000</v>
      </c>
      <c r="P189" s="38"/>
      <c r="Q189" s="38"/>
      <c r="R189" s="172">
        <f>O189</f>
        <v>1025000000</v>
      </c>
      <c r="S189" s="163" t="s">
        <v>395</v>
      </c>
      <c r="T189" s="163"/>
    </row>
    <row r="190" spans="2:20" ht="15" x14ac:dyDescent="0.2">
      <c r="B190" s="130"/>
      <c r="C190" s="133"/>
      <c r="D190" s="178"/>
      <c r="E190" s="178"/>
      <c r="F190" s="190"/>
      <c r="G190" s="178"/>
      <c r="H190" s="192"/>
      <c r="I190" s="178"/>
      <c r="J190" s="188"/>
      <c r="K190" s="178"/>
      <c r="L190" s="178"/>
      <c r="M190" s="178"/>
      <c r="N190" s="36" t="s">
        <v>220</v>
      </c>
      <c r="O190" s="189"/>
      <c r="P190" s="65"/>
      <c r="Q190" s="65"/>
      <c r="R190" s="189"/>
      <c r="S190" s="178"/>
      <c r="T190" s="178"/>
    </row>
    <row r="191" spans="2:20" ht="15" x14ac:dyDescent="0.2">
      <c r="B191" s="128" t="s">
        <v>20</v>
      </c>
      <c r="C191" s="131" t="s">
        <v>575</v>
      </c>
      <c r="D191" s="163" t="s">
        <v>579</v>
      </c>
      <c r="E191" s="163" t="s">
        <v>580</v>
      </c>
      <c r="F191" s="163" t="s">
        <v>578</v>
      </c>
      <c r="G191" s="191">
        <v>100.539</v>
      </c>
      <c r="H191" s="166">
        <v>5.8</v>
      </c>
      <c r="I191" s="131">
        <v>252</v>
      </c>
      <c r="J191" s="169">
        <v>5.8749999999999997E-2</v>
      </c>
      <c r="K191" s="163" t="s">
        <v>113</v>
      </c>
      <c r="L191" s="163" t="s">
        <v>137</v>
      </c>
      <c r="M191" s="163" t="s">
        <v>146</v>
      </c>
      <c r="N191" s="35" t="s">
        <v>524</v>
      </c>
      <c r="O191" s="172">
        <v>750000000</v>
      </c>
      <c r="P191" s="38"/>
      <c r="Q191" s="38"/>
      <c r="R191" s="172">
        <f>O191</f>
        <v>750000000</v>
      </c>
      <c r="S191" s="163" t="s">
        <v>395</v>
      </c>
      <c r="T191" s="163"/>
    </row>
    <row r="192" spans="2:20" s="39" customFormat="1" ht="15" x14ac:dyDescent="0.2">
      <c r="B192" s="130"/>
      <c r="C192" s="133"/>
      <c r="D192" s="178"/>
      <c r="E192" s="178"/>
      <c r="F192" s="190"/>
      <c r="G192" s="178"/>
      <c r="H192" s="192"/>
      <c r="I192" s="178"/>
      <c r="J192" s="188"/>
      <c r="K192" s="178"/>
      <c r="L192" s="178"/>
      <c r="M192" s="178"/>
      <c r="N192" s="36" t="s">
        <v>459</v>
      </c>
      <c r="O192" s="189"/>
      <c r="P192" s="65"/>
      <c r="Q192" s="65"/>
      <c r="R192" s="189"/>
      <c r="S192" s="178"/>
      <c r="T192" s="178"/>
    </row>
    <row r="193" spans="2:20" ht="15" x14ac:dyDescent="0.2">
      <c r="B193" s="128" t="s">
        <v>38</v>
      </c>
      <c r="C193" s="193" t="s">
        <v>525</v>
      </c>
      <c r="D193" s="163" t="s">
        <v>581</v>
      </c>
      <c r="E193" s="163" t="s">
        <v>582</v>
      </c>
      <c r="F193" s="195" t="s">
        <v>528</v>
      </c>
      <c r="G193" s="191">
        <v>108.63</v>
      </c>
      <c r="H193" s="166">
        <v>6.45</v>
      </c>
      <c r="I193" s="131">
        <v>195</v>
      </c>
      <c r="J193" s="169">
        <v>7.1249999999999994E-2</v>
      </c>
      <c r="K193" s="163" t="s">
        <v>113</v>
      </c>
      <c r="L193" s="163" t="s">
        <v>137</v>
      </c>
      <c r="M193" s="163" t="s">
        <v>169</v>
      </c>
      <c r="N193" s="35" t="s">
        <v>475</v>
      </c>
      <c r="O193" s="172">
        <v>525000000</v>
      </c>
      <c r="P193" s="38"/>
      <c r="Q193" s="38"/>
      <c r="R193" s="172">
        <f>O193</f>
        <v>525000000</v>
      </c>
      <c r="S193" s="163" t="s">
        <v>395</v>
      </c>
      <c r="T193" s="163"/>
    </row>
    <row r="194" spans="2:20" s="39" customFormat="1" ht="15" x14ac:dyDescent="0.2">
      <c r="B194" s="130"/>
      <c r="C194" s="194"/>
      <c r="D194" s="178"/>
      <c r="E194" s="178"/>
      <c r="F194" s="196"/>
      <c r="G194" s="178"/>
      <c r="H194" s="192"/>
      <c r="I194" s="178"/>
      <c r="J194" s="188"/>
      <c r="K194" s="178"/>
      <c r="L194" s="178"/>
      <c r="M194" s="178"/>
      <c r="N194" s="36" t="s">
        <v>460</v>
      </c>
      <c r="O194" s="189"/>
      <c r="P194" s="65"/>
      <c r="Q194" s="65"/>
      <c r="R194" s="189"/>
      <c r="S194" s="178"/>
      <c r="T194" s="178"/>
    </row>
    <row r="195" spans="2:20" s="39" customFormat="1" ht="15" x14ac:dyDescent="0.2">
      <c r="B195" s="128" t="s">
        <v>37</v>
      </c>
      <c r="C195" s="193" t="s">
        <v>583</v>
      </c>
      <c r="D195" s="163" t="s">
        <v>584</v>
      </c>
      <c r="E195" s="163" t="s">
        <v>585</v>
      </c>
      <c r="F195" s="195" t="s">
        <v>586</v>
      </c>
      <c r="G195" s="191">
        <v>97.498000000000005</v>
      </c>
      <c r="H195" s="166">
        <v>5.8</v>
      </c>
      <c r="I195" s="131">
        <v>175</v>
      </c>
      <c r="J195" s="169">
        <v>5.6250000000000001E-2</v>
      </c>
      <c r="K195" s="163" t="s">
        <v>113</v>
      </c>
      <c r="L195" s="163" t="s">
        <v>137</v>
      </c>
      <c r="M195" s="163" t="s">
        <v>169</v>
      </c>
      <c r="N195" s="35" t="s">
        <v>524</v>
      </c>
      <c r="O195" s="172">
        <v>1275000000</v>
      </c>
      <c r="P195" s="38"/>
      <c r="Q195" s="38"/>
      <c r="R195" s="172">
        <f>O195</f>
        <v>1275000000</v>
      </c>
      <c r="S195" s="163" t="s">
        <v>395</v>
      </c>
      <c r="T195" s="163"/>
    </row>
    <row r="196" spans="2:20" s="39" customFormat="1" ht="15" x14ac:dyDescent="0.2">
      <c r="B196" s="130"/>
      <c r="C196" s="194"/>
      <c r="D196" s="178"/>
      <c r="E196" s="178"/>
      <c r="F196" s="196"/>
      <c r="G196" s="178"/>
      <c r="H196" s="168"/>
      <c r="I196" s="178"/>
      <c r="J196" s="188"/>
      <c r="K196" s="178"/>
      <c r="L196" s="178"/>
      <c r="M196" s="178"/>
      <c r="N196" s="36" t="s">
        <v>497</v>
      </c>
      <c r="O196" s="189"/>
      <c r="P196" s="65"/>
      <c r="Q196" s="65"/>
      <c r="R196" s="189"/>
      <c r="S196" s="178"/>
      <c r="T196" s="178"/>
    </row>
    <row r="197" spans="2:20" ht="15" x14ac:dyDescent="0.2">
      <c r="B197" s="128" t="s">
        <v>19</v>
      </c>
      <c r="C197" s="131" t="s">
        <v>575</v>
      </c>
      <c r="D197" s="163" t="s">
        <v>587</v>
      </c>
      <c r="E197" s="163" t="s">
        <v>588</v>
      </c>
      <c r="F197" s="163" t="s">
        <v>578</v>
      </c>
      <c r="G197" s="191">
        <v>108.20399999999999</v>
      </c>
      <c r="H197" s="166">
        <v>4.75</v>
      </c>
      <c r="I197" s="131">
        <v>114</v>
      </c>
      <c r="J197" s="169">
        <v>5.8749999999999997E-2</v>
      </c>
      <c r="K197" s="163" t="s">
        <v>113</v>
      </c>
      <c r="L197" s="163" t="s">
        <v>137</v>
      </c>
      <c r="M197" s="163" t="s">
        <v>146</v>
      </c>
      <c r="N197" s="35" t="s">
        <v>442</v>
      </c>
      <c r="O197" s="172">
        <v>525000000</v>
      </c>
      <c r="P197" s="38"/>
      <c r="Q197" s="38"/>
      <c r="R197" s="172">
        <f>O197</f>
        <v>525000000</v>
      </c>
      <c r="S197" s="163" t="s">
        <v>395</v>
      </c>
      <c r="T197" s="163"/>
    </row>
    <row r="198" spans="2:20" s="39" customFormat="1" ht="15" x14ac:dyDescent="0.2">
      <c r="B198" s="130"/>
      <c r="C198" s="133"/>
      <c r="D198" s="178"/>
      <c r="E198" s="178"/>
      <c r="F198" s="190"/>
      <c r="G198" s="178"/>
      <c r="H198" s="192"/>
      <c r="I198" s="178"/>
      <c r="J198" s="188"/>
      <c r="K198" s="178"/>
      <c r="L198" s="178"/>
      <c r="M198" s="178"/>
      <c r="N198" s="36" t="s">
        <v>486</v>
      </c>
      <c r="O198" s="189"/>
      <c r="P198" s="65"/>
      <c r="Q198" s="65"/>
      <c r="R198" s="189"/>
      <c r="S198" s="178"/>
      <c r="T198" s="178"/>
    </row>
    <row r="199" spans="2:20" ht="15" x14ac:dyDescent="0.2">
      <c r="B199" s="128" t="s">
        <v>18</v>
      </c>
      <c r="C199" s="131" t="s">
        <v>589</v>
      </c>
      <c r="D199" s="163" t="s">
        <v>590</v>
      </c>
      <c r="E199" s="163" t="s">
        <v>591</v>
      </c>
      <c r="F199" s="163" t="s">
        <v>592</v>
      </c>
      <c r="G199" s="191">
        <v>98.977999999999994</v>
      </c>
      <c r="H199" s="166">
        <v>5</v>
      </c>
      <c r="I199" s="131">
        <v>115</v>
      </c>
      <c r="J199" s="169">
        <v>4.8750000000000002E-2</v>
      </c>
      <c r="K199" s="163" t="s">
        <v>113</v>
      </c>
      <c r="L199" s="163" t="s">
        <v>137</v>
      </c>
      <c r="M199" s="163" t="s">
        <v>146</v>
      </c>
      <c r="N199" s="35" t="s">
        <v>459</v>
      </c>
      <c r="O199" s="172">
        <v>787500000</v>
      </c>
      <c r="P199" s="38"/>
      <c r="Q199" s="38"/>
      <c r="R199" s="172">
        <f>O199</f>
        <v>787500000</v>
      </c>
      <c r="S199" s="163" t="s">
        <v>395</v>
      </c>
      <c r="T199" s="163"/>
    </row>
    <row r="200" spans="2:20" s="39" customFormat="1" ht="15" x14ac:dyDescent="0.2">
      <c r="B200" s="130"/>
      <c r="C200" s="133"/>
      <c r="D200" s="178"/>
      <c r="E200" s="178"/>
      <c r="F200" s="190"/>
      <c r="G200" s="178"/>
      <c r="H200" s="192"/>
      <c r="I200" s="178"/>
      <c r="J200" s="188"/>
      <c r="K200" s="178"/>
      <c r="L200" s="178"/>
      <c r="M200" s="178"/>
      <c r="N200" s="36" t="s">
        <v>460</v>
      </c>
      <c r="O200" s="189"/>
      <c r="P200" s="65"/>
      <c r="Q200" s="65"/>
      <c r="R200" s="189"/>
      <c r="S200" s="178"/>
      <c r="T200" s="178"/>
    </row>
    <row r="201" spans="2:20" ht="15" x14ac:dyDescent="0.2">
      <c r="B201" s="128" t="s">
        <v>17</v>
      </c>
      <c r="C201" s="131" t="s">
        <v>589</v>
      </c>
      <c r="D201" s="163" t="s">
        <v>593</v>
      </c>
      <c r="E201" s="163" t="s">
        <v>594</v>
      </c>
      <c r="F201" s="163" t="s">
        <v>592</v>
      </c>
      <c r="G201" s="191">
        <v>102.70699999999999</v>
      </c>
      <c r="H201" s="166">
        <v>4.5469999999999997</v>
      </c>
      <c r="I201" s="131">
        <v>150</v>
      </c>
      <c r="J201" s="169">
        <v>4.8750000000000002E-2</v>
      </c>
      <c r="K201" s="163" t="s">
        <v>113</v>
      </c>
      <c r="L201" s="163" t="s">
        <v>137</v>
      </c>
      <c r="M201" s="163" t="s">
        <v>146</v>
      </c>
      <c r="N201" s="35" t="s">
        <v>595</v>
      </c>
      <c r="O201" s="172">
        <v>825000000</v>
      </c>
      <c r="P201" s="38"/>
      <c r="Q201" s="38"/>
      <c r="R201" s="172">
        <f>O201</f>
        <v>825000000</v>
      </c>
      <c r="S201" s="163" t="s">
        <v>395</v>
      </c>
      <c r="T201" s="163"/>
    </row>
    <row r="202" spans="2:20" s="39" customFormat="1" ht="15" x14ac:dyDescent="0.2">
      <c r="B202" s="130"/>
      <c r="C202" s="133"/>
      <c r="D202" s="178"/>
      <c r="E202" s="178"/>
      <c r="F202" s="190"/>
      <c r="G202" s="178"/>
      <c r="H202" s="192"/>
      <c r="I202" s="178"/>
      <c r="J202" s="188"/>
      <c r="K202" s="178"/>
      <c r="L202" s="178"/>
      <c r="M202" s="178"/>
      <c r="N202" s="36" t="s">
        <v>596</v>
      </c>
      <c r="O202" s="189"/>
      <c r="P202" s="65"/>
      <c r="Q202" s="65"/>
      <c r="R202" s="189"/>
      <c r="S202" s="178"/>
      <c r="T202" s="178"/>
    </row>
    <row r="203" spans="2:20" ht="15" x14ac:dyDescent="0.2">
      <c r="B203" s="128" t="s">
        <v>36</v>
      </c>
      <c r="C203" s="193" t="s">
        <v>583</v>
      </c>
      <c r="D203" s="163" t="s">
        <v>597</v>
      </c>
      <c r="E203" s="163" t="s">
        <v>598</v>
      </c>
      <c r="F203" s="195" t="s">
        <v>586</v>
      </c>
      <c r="G203" s="191">
        <v>106.407</v>
      </c>
      <c r="H203" s="166">
        <v>5.202</v>
      </c>
      <c r="I203" s="131">
        <v>142</v>
      </c>
      <c r="J203" s="169">
        <v>5.6250000000000001E-2</v>
      </c>
      <c r="K203" s="163" t="s">
        <v>113</v>
      </c>
      <c r="L203" s="163" t="s">
        <v>137</v>
      </c>
      <c r="M203" s="163" t="s">
        <v>169</v>
      </c>
      <c r="N203" s="35" t="s">
        <v>599</v>
      </c>
      <c r="O203" s="172">
        <v>550000000</v>
      </c>
      <c r="P203" s="38"/>
      <c r="Q203" s="38"/>
      <c r="R203" s="172">
        <f>O203</f>
        <v>550000000</v>
      </c>
      <c r="S203" s="163" t="s">
        <v>395</v>
      </c>
      <c r="T203" s="163"/>
    </row>
    <row r="204" spans="2:20" s="39" customFormat="1" ht="15" x14ac:dyDescent="0.2">
      <c r="B204" s="130"/>
      <c r="C204" s="194"/>
      <c r="D204" s="178"/>
      <c r="E204" s="178"/>
      <c r="F204" s="196"/>
      <c r="G204" s="178"/>
      <c r="H204" s="192"/>
      <c r="I204" s="178"/>
      <c r="J204" s="188"/>
      <c r="K204" s="178"/>
      <c r="L204" s="178"/>
      <c r="M204" s="178"/>
      <c r="N204" s="36" t="s">
        <v>600</v>
      </c>
      <c r="O204" s="189"/>
      <c r="P204" s="65"/>
      <c r="Q204" s="65"/>
      <c r="R204" s="189"/>
      <c r="S204" s="178"/>
      <c r="T204" s="178"/>
    </row>
    <row r="205" spans="2:20" ht="16.5" customHeight="1" x14ac:dyDescent="0.2">
      <c r="B205" s="128" t="s">
        <v>744</v>
      </c>
      <c r="C205" s="193" t="s">
        <v>559</v>
      </c>
      <c r="D205" s="163" t="s">
        <v>601</v>
      </c>
      <c r="E205" s="163" t="s">
        <v>602</v>
      </c>
      <c r="F205" s="195" t="s">
        <v>562</v>
      </c>
      <c r="G205" s="191">
        <v>112.226</v>
      </c>
      <c r="H205" s="166">
        <v>8.85</v>
      </c>
      <c r="I205" s="131" t="s">
        <v>430</v>
      </c>
      <c r="J205" s="169">
        <v>0.10249999999999999</v>
      </c>
      <c r="K205" s="163" t="s">
        <v>113</v>
      </c>
      <c r="L205" s="163" t="s">
        <v>513</v>
      </c>
      <c r="M205" s="163" t="s">
        <v>603</v>
      </c>
      <c r="N205" s="35" t="s">
        <v>475</v>
      </c>
      <c r="O205" s="172">
        <v>1100000000</v>
      </c>
      <c r="P205" s="38"/>
      <c r="Q205" s="38"/>
      <c r="R205" s="172">
        <f>O205/1.6782</f>
        <v>655464187.82028365</v>
      </c>
      <c r="S205" s="163" t="s">
        <v>395</v>
      </c>
      <c r="T205" s="269" t="s">
        <v>766</v>
      </c>
    </row>
    <row r="206" spans="2:20" ht="15" x14ac:dyDescent="0.2">
      <c r="B206" s="130"/>
      <c r="C206" s="194"/>
      <c r="D206" s="178"/>
      <c r="E206" s="178"/>
      <c r="F206" s="196"/>
      <c r="G206" s="178"/>
      <c r="H206" s="192"/>
      <c r="I206" s="178"/>
      <c r="J206" s="188"/>
      <c r="K206" s="178"/>
      <c r="L206" s="178"/>
      <c r="M206" s="178"/>
      <c r="N206" s="36" t="s">
        <v>524</v>
      </c>
      <c r="O206" s="189"/>
      <c r="P206" s="65"/>
      <c r="Q206" s="65"/>
      <c r="R206" s="189"/>
      <c r="S206" s="178"/>
      <c r="T206" s="270"/>
    </row>
    <row r="207" spans="2:20" ht="15" x14ac:dyDescent="0.2">
      <c r="B207" s="128" t="s">
        <v>16</v>
      </c>
      <c r="C207" s="131" t="s">
        <v>589</v>
      </c>
      <c r="D207" s="163" t="s">
        <v>604</v>
      </c>
      <c r="E207" s="163" t="s">
        <v>605</v>
      </c>
      <c r="F207" s="163" t="s">
        <v>592</v>
      </c>
      <c r="G207" s="191">
        <v>105.348</v>
      </c>
      <c r="H207" s="166">
        <v>4.1879999999999997</v>
      </c>
      <c r="I207" s="131">
        <v>105</v>
      </c>
      <c r="J207" s="169">
        <v>4.8750000000000002E-2</v>
      </c>
      <c r="K207" s="163" t="s">
        <v>113</v>
      </c>
      <c r="L207" s="163" t="s">
        <v>137</v>
      </c>
      <c r="M207" s="163" t="s">
        <v>146</v>
      </c>
      <c r="N207" s="35" t="s">
        <v>606</v>
      </c>
      <c r="O207" s="172">
        <v>550000000</v>
      </c>
      <c r="P207" s="38"/>
      <c r="Q207" s="38"/>
      <c r="R207" s="172">
        <f>O207</f>
        <v>550000000</v>
      </c>
      <c r="S207" s="163" t="s">
        <v>395</v>
      </c>
      <c r="T207" s="163"/>
    </row>
    <row r="208" spans="2:20" s="39" customFormat="1" ht="15" x14ac:dyDescent="0.2">
      <c r="B208" s="130"/>
      <c r="C208" s="133"/>
      <c r="D208" s="178"/>
      <c r="E208" s="178"/>
      <c r="F208" s="190"/>
      <c r="G208" s="178"/>
      <c r="H208" s="192"/>
      <c r="I208" s="178"/>
      <c r="J208" s="188"/>
      <c r="K208" s="178"/>
      <c r="L208" s="178"/>
      <c r="M208" s="178"/>
      <c r="N208" s="36" t="s">
        <v>607</v>
      </c>
      <c r="O208" s="189"/>
      <c r="P208" s="65"/>
      <c r="Q208" s="65"/>
      <c r="R208" s="189"/>
      <c r="S208" s="178"/>
      <c r="T208" s="178"/>
    </row>
    <row r="209" spans="2:20" ht="15" x14ac:dyDescent="0.2">
      <c r="B209" s="128" t="s">
        <v>35</v>
      </c>
      <c r="C209" s="193" t="s">
        <v>583</v>
      </c>
      <c r="D209" s="163" t="s">
        <v>608</v>
      </c>
      <c r="E209" s="163" t="s">
        <v>609</v>
      </c>
      <c r="F209" s="195" t="s">
        <v>586</v>
      </c>
      <c r="G209" s="191">
        <v>114.7</v>
      </c>
      <c r="H209" s="166">
        <v>4.694</v>
      </c>
      <c r="I209" s="131">
        <v>160</v>
      </c>
      <c r="J209" s="169">
        <v>5.6250000000000001E-2</v>
      </c>
      <c r="K209" s="163" t="s">
        <v>113</v>
      </c>
      <c r="L209" s="163" t="s">
        <v>137</v>
      </c>
      <c r="M209" s="163" t="s">
        <v>169</v>
      </c>
      <c r="N209" s="35" t="s">
        <v>524</v>
      </c>
      <c r="O209" s="172">
        <v>1100000000</v>
      </c>
      <c r="P209" s="38"/>
      <c r="Q209" s="38"/>
      <c r="R209" s="172">
        <f>O209</f>
        <v>1100000000</v>
      </c>
      <c r="S209" s="163" t="s">
        <v>395</v>
      </c>
      <c r="T209" s="163"/>
    </row>
    <row r="210" spans="2:20" s="39" customFormat="1" ht="15" x14ac:dyDescent="0.2">
      <c r="B210" s="130"/>
      <c r="C210" s="194"/>
      <c r="D210" s="178"/>
      <c r="E210" s="178"/>
      <c r="F210" s="196"/>
      <c r="G210" s="178"/>
      <c r="H210" s="192"/>
      <c r="I210" s="178"/>
      <c r="J210" s="188"/>
      <c r="K210" s="178"/>
      <c r="L210" s="178"/>
      <c r="M210" s="178"/>
      <c r="N210" s="36" t="s">
        <v>596</v>
      </c>
      <c r="O210" s="189"/>
      <c r="P210" s="65"/>
      <c r="Q210" s="65"/>
      <c r="R210" s="189"/>
      <c r="S210" s="178"/>
      <c r="T210" s="178"/>
    </row>
    <row r="211" spans="2:20" ht="15" x14ac:dyDescent="0.2">
      <c r="B211" s="128" t="s">
        <v>15</v>
      </c>
      <c r="C211" s="131" t="s">
        <v>589</v>
      </c>
      <c r="D211" s="163" t="s">
        <v>610</v>
      </c>
      <c r="E211" s="163" t="s">
        <v>611</v>
      </c>
      <c r="F211" s="163" t="s">
        <v>592</v>
      </c>
      <c r="G211" s="191">
        <v>110.997</v>
      </c>
      <c r="H211" s="166">
        <v>3.4489999999999998</v>
      </c>
      <c r="I211" s="131">
        <v>150</v>
      </c>
      <c r="J211" s="169">
        <v>4.8750000000000002E-2</v>
      </c>
      <c r="K211" s="163" t="s">
        <v>113</v>
      </c>
      <c r="L211" s="163" t="s">
        <v>137</v>
      </c>
      <c r="M211" s="163" t="s">
        <v>146</v>
      </c>
      <c r="N211" s="35" t="s">
        <v>612</v>
      </c>
      <c r="O211" s="172">
        <v>825000000</v>
      </c>
      <c r="P211" s="38"/>
      <c r="Q211" s="38"/>
      <c r="R211" s="172">
        <f>O211</f>
        <v>825000000</v>
      </c>
      <c r="S211" s="163" t="s">
        <v>395</v>
      </c>
      <c r="T211" s="163"/>
    </row>
    <row r="212" spans="2:20" s="39" customFormat="1" ht="15" x14ac:dyDescent="0.2">
      <c r="B212" s="130"/>
      <c r="C212" s="133"/>
      <c r="D212" s="178"/>
      <c r="E212" s="178"/>
      <c r="F212" s="190"/>
      <c r="G212" s="178"/>
      <c r="H212" s="192"/>
      <c r="I212" s="178"/>
      <c r="J212" s="188"/>
      <c r="K212" s="178"/>
      <c r="L212" s="178"/>
      <c r="M212" s="178"/>
      <c r="N212" s="37" t="s">
        <v>613</v>
      </c>
      <c r="O212" s="189"/>
      <c r="P212" s="65"/>
      <c r="Q212" s="65"/>
      <c r="R212" s="189"/>
      <c r="S212" s="178"/>
      <c r="T212" s="178"/>
    </row>
    <row r="213" spans="2:20" s="39" customFormat="1" ht="15" x14ac:dyDescent="0.2">
      <c r="B213" s="128" t="s">
        <v>340</v>
      </c>
      <c r="C213" s="131" t="s">
        <v>614</v>
      </c>
      <c r="D213" s="131" t="s">
        <v>615</v>
      </c>
      <c r="E213" s="131" t="s">
        <v>616</v>
      </c>
      <c r="F213" s="163" t="s">
        <v>617</v>
      </c>
      <c r="G213" s="131">
        <v>99.292000000000002</v>
      </c>
      <c r="H213" s="166">
        <v>8.6</v>
      </c>
      <c r="I213" s="131" t="s">
        <v>430</v>
      </c>
      <c r="J213" s="169">
        <v>8.5000000000000006E-2</v>
      </c>
      <c r="K213" s="131" t="s">
        <v>113</v>
      </c>
      <c r="L213" s="131" t="s">
        <v>513</v>
      </c>
      <c r="M213" s="131" t="s">
        <v>618</v>
      </c>
      <c r="N213" s="35" t="s">
        <v>486</v>
      </c>
      <c r="O213" s="172">
        <v>3150000000</v>
      </c>
      <c r="P213" s="131"/>
      <c r="Q213" s="131"/>
      <c r="R213" s="172">
        <f>3150000000/1.86125</f>
        <v>1692411014.103425</v>
      </c>
      <c r="S213" s="131" t="s">
        <v>395</v>
      </c>
      <c r="T213" s="131"/>
    </row>
    <row r="214" spans="2:20" s="39" customFormat="1" ht="15" x14ac:dyDescent="0.2">
      <c r="B214" s="130"/>
      <c r="C214" s="133"/>
      <c r="D214" s="133"/>
      <c r="E214" s="133"/>
      <c r="F214" s="165"/>
      <c r="G214" s="133"/>
      <c r="H214" s="168"/>
      <c r="I214" s="133"/>
      <c r="J214" s="171"/>
      <c r="K214" s="133"/>
      <c r="L214" s="133"/>
      <c r="M214" s="133"/>
      <c r="N214" s="36" t="s">
        <v>599</v>
      </c>
      <c r="O214" s="174"/>
      <c r="P214" s="133"/>
      <c r="Q214" s="133"/>
      <c r="R214" s="174"/>
      <c r="S214" s="133"/>
      <c r="T214" s="133"/>
    </row>
    <row r="215" spans="2:20" s="39" customFormat="1" ht="15" x14ac:dyDescent="0.2">
      <c r="B215" s="128" t="s">
        <v>14</v>
      </c>
      <c r="C215" s="131" t="s">
        <v>619</v>
      </c>
      <c r="D215" s="131" t="s">
        <v>620</v>
      </c>
      <c r="E215" s="131" t="s">
        <v>621</v>
      </c>
      <c r="F215" s="163" t="s">
        <v>622</v>
      </c>
      <c r="G215" s="131">
        <v>99.456000000000003</v>
      </c>
      <c r="H215" s="166">
        <v>2.6859999999999999</v>
      </c>
      <c r="I215" s="131">
        <v>110</v>
      </c>
      <c r="J215" s="169">
        <v>2.6249999999999999E-2</v>
      </c>
      <c r="K215" s="131" t="s">
        <v>113</v>
      </c>
      <c r="L215" s="52" t="s">
        <v>137</v>
      </c>
      <c r="M215" s="131" t="s">
        <v>146</v>
      </c>
      <c r="N215" s="35" t="s">
        <v>475</v>
      </c>
      <c r="O215" s="172">
        <v>1350000000</v>
      </c>
      <c r="P215" s="52"/>
      <c r="Q215" s="52"/>
      <c r="R215" s="172">
        <v>1350000000</v>
      </c>
      <c r="S215" s="131" t="s">
        <v>395</v>
      </c>
      <c r="T215" s="131"/>
    </row>
    <row r="216" spans="2:20" s="39" customFormat="1" ht="15" x14ac:dyDescent="0.2">
      <c r="B216" s="130"/>
      <c r="C216" s="133"/>
      <c r="D216" s="133"/>
      <c r="E216" s="133"/>
      <c r="F216" s="165"/>
      <c r="G216" s="133"/>
      <c r="H216" s="168"/>
      <c r="I216" s="133"/>
      <c r="J216" s="171"/>
      <c r="K216" s="133"/>
      <c r="L216" s="54"/>
      <c r="M216" s="133"/>
      <c r="N216" s="36" t="s">
        <v>623</v>
      </c>
      <c r="O216" s="174"/>
      <c r="P216" s="54"/>
      <c r="Q216" s="54"/>
      <c r="R216" s="174"/>
      <c r="S216" s="133"/>
      <c r="T216" s="133"/>
    </row>
    <row r="217" spans="2:20" s="39" customFormat="1" ht="15" x14ac:dyDescent="0.2">
      <c r="B217" s="128" t="s">
        <v>13</v>
      </c>
      <c r="C217" s="131" t="s">
        <v>619</v>
      </c>
      <c r="D217" s="131" t="s">
        <v>624</v>
      </c>
      <c r="E217" s="131" t="s">
        <v>625</v>
      </c>
      <c r="F217" s="163" t="s">
        <v>622</v>
      </c>
      <c r="G217" s="131">
        <v>98.945999999999998</v>
      </c>
      <c r="H217" s="166">
        <v>2.75</v>
      </c>
      <c r="I217" s="131">
        <v>98</v>
      </c>
      <c r="J217" s="169">
        <v>2.6249999999999999E-2</v>
      </c>
      <c r="K217" s="131" t="s">
        <v>113</v>
      </c>
      <c r="L217" s="131" t="s">
        <v>137</v>
      </c>
      <c r="M217" s="131" t="s">
        <v>146</v>
      </c>
      <c r="N217" s="35" t="s">
        <v>524</v>
      </c>
      <c r="O217" s="172">
        <v>800000000</v>
      </c>
      <c r="P217" s="52"/>
      <c r="Q217" s="52"/>
      <c r="R217" s="172">
        <v>800000000</v>
      </c>
      <c r="S217" s="131" t="s">
        <v>395</v>
      </c>
      <c r="T217" s="131"/>
    </row>
    <row r="218" spans="2:20" s="39" customFormat="1" ht="15" x14ac:dyDescent="0.2">
      <c r="B218" s="130"/>
      <c r="C218" s="133"/>
      <c r="D218" s="133"/>
      <c r="E218" s="133"/>
      <c r="F218" s="165"/>
      <c r="G218" s="133"/>
      <c r="H218" s="168"/>
      <c r="I218" s="133"/>
      <c r="J218" s="171"/>
      <c r="K218" s="133"/>
      <c r="L218" s="133"/>
      <c r="M218" s="133"/>
      <c r="N218" s="36" t="s">
        <v>459</v>
      </c>
      <c r="O218" s="174"/>
      <c r="P218" s="54"/>
      <c r="Q218" s="54"/>
      <c r="R218" s="174"/>
      <c r="S218" s="133"/>
      <c r="T218" s="133"/>
    </row>
    <row r="219" spans="2:20" s="39" customFormat="1" ht="15" x14ac:dyDescent="0.2">
      <c r="B219" s="128" t="s">
        <v>12</v>
      </c>
      <c r="C219" s="131" t="s">
        <v>626</v>
      </c>
      <c r="D219" s="131" t="s">
        <v>627</v>
      </c>
      <c r="E219" s="131" t="s">
        <v>628</v>
      </c>
      <c r="F219" s="163" t="s">
        <v>629</v>
      </c>
      <c r="G219" s="131">
        <v>99.521000000000001</v>
      </c>
      <c r="H219" s="166">
        <v>4.3049999999999997</v>
      </c>
      <c r="I219" s="131">
        <v>180</v>
      </c>
      <c r="J219" s="169">
        <v>4.2500000000000003E-2</v>
      </c>
      <c r="K219" s="131" t="s">
        <v>113</v>
      </c>
      <c r="L219" s="131" t="s">
        <v>137</v>
      </c>
      <c r="M219" s="131" t="s">
        <v>630</v>
      </c>
      <c r="N219" s="35" t="s">
        <v>631</v>
      </c>
      <c r="O219" s="172">
        <v>3250000000</v>
      </c>
      <c r="P219" s="52"/>
      <c r="Q219" s="52"/>
      <c r="R219" s="172">
        <v>3250000000</v>
      </c>
      <c r="S219" s="131" t="s">
        <v>395</v>
      </c>
      <c r="T219" s="131"/>
    </row>
    <row r="220" spans="2:20" s="39" customFormat="1" ht="15" x14ac:dyDescent="0.2">
      <c r="B220" s="129"/>
      <c r="C220" s="132"/>
      <c r="D220" s="132"/>
      <c r="E220" s="132"/>
      <c r="F220" s="164"/>
      <c r="G220" s="132"/>
      <c r="H220" s="167"/>
      <c r="I220" s="132"/>
      <c r="J220" s="170"/>
      <c r="K220" s="132"/>
      <c r="L220" s="132"/>
      <c r="M220" s="132"/>
      <c r="N220" s="37" t="s">
        <v>475</v>
      </c>
      <c r="O220" s="173"/>
      <c r="P220" s="53"/>
      <c r="Q220" s="53"/>
      <c r="R220" s="173"/>
      <c r="S220" s="132"/>
      <c r="T220" s="132"/>
    </row>
    <row r="221" spans="2:20" s="39" customFormat="1" ht="15" x14ac:dyDescent="0.2">
      <c r="B221" s="130"/>
      <c r="C221" s="133"/>
      <c r="D221" s="133"/>
      <c r="E221" s="133"/>
      <c r="F221" s="165"/>
      <c r="G221" s="133"/>
      <c r="H221" s="168"/>
      <c r="I221" s="133"/>
      <c r="J221" s="171"/>
      <c r="K221" s="133"/>
      <c r="L221" s="133"/>
      <c r="M221" s="133"/>
      <c r="N221" s="36" t="s">
        <v>599</v>
      </c>
      <c r="O221" s="174"/>
      <c r="P221" s="54"/>
      <c r="Q221" s="54"/>
      <c r="R221" s="174"/>
      <c r="S221" s="133"/>
      <c r="T221" s="133"/>
    </row>
    <row r="222" spans="2:20" s="39" customFormat="1" ht="15" customHeight="1" x14ac:dyDescent="0.2">
      <c r="B222" s="128" t="s">
        <v>632</v>
      </c>
      <c r="C222" s="131" t="s">
        <v>633</v>
      </c>
      <c r="D222" s="131" t="s">
        <v>634</v>
      </c>
      <c r="E222" s="131" t="s">
        <v>635</v>
      </c>
      <c r="F222" s="163" t="s">
        <v>636</v>
      </c>
      <c r="G222" s="131">
        <v>99.463999999999999</v>
      </c>
      <c r="H222" s="166">
        <v>2.9609999999999999</v>
      </c>
      <c r="I222" s="66" t="s">
        <v>638</v>
      </c>
      <c r="J222" s="169">
        <v>2.8750000000000001E-2</v>
      </c>
      <c r="K222" s="131" t="s">
        <v>93</v>
      </c>
      <c r="L222" s="131" t="s">
        <v>233</v>
      </c>
      <c r="M222" s="131" t="s">
        <v>258</v>
      </c>
      <c r="N222" s="35" t="s">
        <v>637</v>
      </c>
      <c r="O222" s="172">
        <v>1000000000</v>
      </c>
      <c r="P222" s="185"/>
      <c r="Q222" s="185"/>
      <c r="R222" s="172">
        <v>1375500000</v>
      </c>
      <c r="S222" s="131" t="s">
        <v>395</v>
      </c>
      <c r="T222" s="131"/>
    </row>
    <row r="223" spans="2:20" s="39" customFormat="1" ht="15" customHeight="1" x14ac:dyDescent="0.2">
      <c r="B223" s="129"/>
      <c r="C223" s="132"/>
      <c r="D223" s="132"/>
      <c r="E223" s="132"/>
      <c r="F223" s="164"/>
      <c r="G223" s="132"/>
      <c r="H223" s="167"/>
      <c r="I223" s="53" t="s">
        <v>640</v>
      </c>
      <c r="J223" s="170"/>
      <c r="K223" s="132"/>
      <c r="L223" s="132" t="s">
        <v>233</v>
      </c>
      <c r="M223" s="132"/>
      <c r="N223" s="37" t="s">
        <v>639</v>
      </c>
      <c r="O223" s="173"/>
      <c r="P223" s="186"/>
      <c r="Q223" s="186"/>
      <c r="R223" s="173"/>
      <c r="S223" s="132"/>
      <c r="T223" s="132"/>
    </row>
    <row r="224" spans="2:20" s="39" customFormat="1" ht="15" customHeight="1" x14ac:dyDescent="0.2">
      <c r="B224" s="130"/>
      <c r="C224" s="133"/>
      <c r="D224" s="133"/>
      <c r="E224" s="133"/>
      <c r="F224" s="165"/>
      <c r="G224" s="133"/>
      <c r="H224" s="168"/>
      <c r="I224" s="54"/>
      <c r="J224" s="171"/>
      <c r="K224" s="133"/>
      <c r="L224" s="133"/>
      <c r="M224" s="133"/>
      <c r="N224" s="36" t="s">
        <v>641</v>
      </c>
      <c r="O224" s="174"/>
      <c r="P224" s="187"/>
      <c r="Q224" s="187"/>
      <c r="R224" s="174"/>
      <c r="S224" s="133"/>
      <c r="T224" s="133"/>
    </row>
    <row r="225" spans="2:20" s="39" customFormat="1" ht="15.75" customHeight="1" x14ac:dyDescent="0.2">
      <c r="B225" s="182" t="s">
        <v>34</v>
      </c>
      <c r="C225" s="131" t="s">
        <v>642</v>
      </c>
      <c r="D225" s="131" t="s">
        <v>643</v>
      </c>
      <c r="E225" s="131" t="s">
        <v>644</v>
      </c>
      <c r="F225" s="163" t="s">
        <v>645</v>
      </c>
      <c r="G225" s="131">
        <v>97.992000000000004</v>
      </c>
      <c r="H225" s="166">
        <v>5.1310000000000002</v>
      </c>
      <c r="I225" s="131">
        <v>187.5</v>
      </c>
      <c r="J225" s="169">
        <v>0.05</v>
      </c>
      <c r="K225" s="131" t="s">
        <v>113</v>
      </c>
      <c r="L225" s="131" t="s">
        <v>137</v>
      </c>
      <c r="M225" s="131" t="s">
        <v>169</v>
      </c>
      <c r="N225" s="35" t="s">
        <v>646</v>
      </c>
      <c r="O225" s="172">
        <v>3550000000</v>
      </c>
      <c r="P225" s="40"/>
      <c r="Q225" s="40"/>
      <c r="R225" s="179">
        <v>3550000000</v>
      </c>
      <c r="S225" s="131" t="s">
        <v>395</v>
      </c>
      <c r="T225" s="131"/>
    </row>
    <row r="226" spans="2:20" s="39" customFormat="1" ht="15" x14ac:dyDescent="0.2">
      <c r="B226" s="183"/>
      <c r="C226" s="132"/>
      <c r="D226" s="132"/>
      <c r="E226" s="132"/>
      <c r="F226" s="164"/>
      <c r="G226" s="132"/>
      <c r="H226" s="167"/>
      <c r="I226" s="132"/>
      <c r="J226" s="170"/>
      <c r="K226" s="132"/>
      <c r="L226" s="132"/>
      <c r="M226" s="132"/>
      <c r="N226" s="37" t="s">
        <v>596</v>
      </c>
      <c r="O226" s="173"/>
      <c r="P226" s="67"/>
      <c r="Q226" s="67"/>
      <c r="R226" s="180"/>
      <c r="S226" s="132"/>
      <c r="T226" s="132"/>
    </row>
    <row r="227" spans="2:20" s="39" customFormat="1" ht="15" x14ac:dyDescent="0.2">
      <c r="B227" s="184"/>
      <c r="C227" s="133"/>
      <c r="D227" s="133"/>
      <c r="E227" s="133"/>
      <c r="F227" s="165"/>
      <c r="G227" s="133"/>
      <c r="H227" s="168"/>
      <c r="I227" s="133"/>
      <c r="J227" s="171"/>
      <c r="K227" s="133"/>
      <c r="L227" s="133"/>
      <c r="M227" s="133"/>
      <c r="N227" s="36" t="s">
        <v>647</v>
      </c>
      <c r="O227" s="174"/>
      <c r="P227" s="68"/>
      <c r="Q227" s="68"/>
      <c r="R227" s="181"/>
      <c r="S227" s="133"/>
      <c r="T227" s="133"/>
    </row>
    <row r="228" spans="2:20" s="39" customFormat="1" ht="15.75" customHeight="1" x14ac:dyDescent="0.2">
      <c r="B228" s="128" t="s">
        <v>11</v>
      </c>
      <c r="C228" s="131" t="s">
        <v>626</v>
      </c>
      <c r="D228" s="131" t="s">
        <v>649</v>
      </c>
      <c r="E228" s="131" t="s">
        <v>650</v>
      </c>
      <c r="F228" s="163" t="s">
        <v>629</v>
      </c>
      <c r="G228" s="131">
        <v>103.05</v>
      </c>
      <c r="H228" s="166">
        <v>3.8879999999999999</v>
      </c>
      <c r="I228" s="131">
        <v>147</v>
      </c>
      <c r="J228" s="169">
        <v>4.2500000000000003E-2</v>
      </c>
      <c r="K228" s="131" t="s">
        <v>113</v>
      </c>
      <c r="L228" s="131" t="s">
        <v>137</v>
      </c>
      <c r="M228" s="131" t="s">
        <v>630</v>
      </c>
      <c r="N228" s="35" t="s">
        <v>648</v>
      </c>
      <c r="O228" s="172">
        <v>1050000000</v>
      </c>
      <c r="P228" s="40"/>
      <c r="Q228" s="40"/>
      <c r="R228" s="179">
        <v>1050000000</v>
      </c>
      <c r="S228" s="52"/>
      <c r="T228" s="52"/>
    </row>
    <row r="229" spans="2:20" s="39" customFormat="1" ht="15.75" customHeight="1" x14ac:dyDescent="0.2">
      <c r="B229" s="129"/>
      <c r="C229" s="132"/>
      <c r="D229" s="132"/>
      <c r="E229" s="132"/>
      <c r="F229" s="164"/>
      <c r="G229" s="132"/>
      <c r="H229" s="167"/>
      <c r="I229" s="132"/>
      <c r="J229" s="170"/>
      <c r="K229" s="132"/>
      <c r="L229" s="132"/>
      <c r="M229" s="132"/>
      <c r="N229" s="37" t="s">
        <v>459</v>
      </c>
      <c r="O229" s="173"/>
      <c r="P229" s="67"/>
      <c r="Q229" s="67"/>
      <c r="R229" s="180"/>
      <c r="S229" s="53" t="s">
        <v>395</v>
      </c>
      <c r="T229" s="53"/>
    </row>
    <row r="230" spans="2:20" s="39" customFormat="1" ht="15.75" customHeight="1" x14ac:dyDescent="0.2">
      <c r="B230" s="130"/>
      <c r="C230" s="133"/>
      <c r="D230" s="133"/>
      <c r="E230" s="133"/>
      <c r="F230" s="165"/>
      <c r="G230" s="133"/>
      <c r="H230" s="168"/>
      <c r="I230" s="133"/>
      <c r="J230" s="171"/>
      <c r="K230" s="133"/>
      <c r="L230" s="133"/>
      <c r="M230" s="133"/>
      <c r="N230" s="36" t="s">
        <v>442</v>
      </c>
      <c r="O230" s="174"/>
      <c r="P230" s="68"/>
      <c r="Q230" s="68"/>
      <c r="R230" s="181"/>
      <c r="S230" s="54"/>
      <c r="T230" s="54"/>
    </row>
    <row r="231" spans="2:20" s="39" customFormat="1" ht="15.75" customHeight="1" x14ac:dyDescent="0.2">
      <c r="B231" s="128" t="s">
        <v>10</v>
      </c>
      <c r="C231" s="131" t="s">
        <v>651</v>
      </c>
      <c r="D231" s="137" t="s">
        <v>652</v>
      </c>
      <c r="E231" s="137" t="s">
        <v>653</v>
      </c>
      <c r="F231" s="134" t="s">
        <v>654</v>
      </c>
      <c r="G231" s="137">
        <v>99.066000000000003</v>
      </c>
      <c r="H231" s="160">
        <v>6.125</v>
      </c>
      <c r="I231" s="137">
        <v>419.6</v>
      </c>
      <c r="J231" s="175">
        <v>0.06</v>
      </c>
      <c r="K231" s="131" t="s">
        <v>113</v>
      </c>
      <c r="L231" s="131" t="s">
        <v>137</v>
      </c>
      <c r="M231" s="131" t="s">
        <v>146</v>
      </c>
      <c r="N231" s="48" t="s">
        <v>596</v>
      </c>
      <c r="O231" s="152">
        <v>1500000000</v>
      </c>
      <c r="P231" s="155"/>
      <c r="Q231" s="155"/>
      <c r="R231" s="179">
        <v>1500000000</v>
      </c>
      <c r="S231" s="131" t="s">
        <v>395</v>
      </c>
      <c r="T231" s="131"/>
    </row>
    <row r="232" spans="2:20" s="39" customFormat="1" ht="15.75" customHeight="1" x14ac:dyDescent="0.2">
      <c r="B232" s="130"/>
      <c r="C232" s="133"/>
      <c r="D232" s="139"/>
      <c r="E232" s="139"/>
      <c r="F232" s="136"/>
      <c r="G232" s="139"/>
      <c r="H232" s="162"/>
      <c r="I232" s="139"/>
      <c r="J232" s="177"/>
      <c r="K232" s="133"/>
      <c r="L232" s="133"/>
      <c r="M232" s="133"/>
      <c r="N232" s="49" t="s">
        <v>639</v>
      </c>
      <c r="O232" s="154"/>
      <c r="P232" s="178"/>
      <c r="Q232" s="178"/>
      <c r="R232" s="180"/>
      <c r="S232" s="133"/>
      <c r="T232" s="133"/>
    </row>
    <row r="233" spans="2:20" s="39" customFormat="1" ht="15.75" customHeight="1" x14ac:dyDescent="0.2">
      <c r="B233" s="128" t="s">
        <v>33</v>
      </c>
      <c r="C233" s="131" t="s">
        <v>655</v>
      </c>
      <c r="D233" s="137" t="s">
        <v>656</v>
      </c>
      <c r="E233" s="137" t="s">
        <v>657</v>
      </c>
      <c r="F233" s="134" t="s">
        <v>658</v>
      </c>
      <c r="G233" s="137">
        <v>96.463999999999999</v>
      </c>
      <c r="H233" s="160">
        <v>5.875</v>
      </c>
      <c r="I233" s="137">
        <v>357.2</v>
      </c>
      <c r="J233" s="175">
        <v>5.6250000000000001E-2</v>
      </c>
      <c r="K233" s="131" t="s">
        <v>113</v>
      </c>
      <c r="L233" s="131" t="s">
        <v>137</v>
      </c>
      <c r="M233" s="131" t="s">
        <v>169</v>
      </c>
      <c r="N233" s="48" t="s">
        <v>646</v>
      </c>
      <c r="O233" s="152">
        <v>1500000000</v>
      </c>
      <c r="P233" s="155"/>
      <c r="Q233" s="155"/>
      <c r="R233" s="172">
        <v>1500000000</v>
      </c>
      <c r="S233" s="131" t="s">
        <v>395</v>
      </c>
      <c r="T233" s="131"/>
    </row>
    <row r="234" spans="2:20" s="39" customFormat="1" ht="15" customHeight="1" x14ac:dyDescent="0.2">
      <c r="B234" s="129"/>
      <c r="C234" s="132"/>
      <c r="D234" s="138"/>
      <c r="E234" s="138"/>
      <c r="F234" s="135"/>
      <c r="G234" s="138"/>
      <c r="H234" s="161"/>
      <c r="I234" s="138"/>
      <c r="J234" s="176"/>
      <c r="K234" s="132"/>
      <c r="L234" s="132"/>
      <c r="M234" s="132"/>
      <c r="N234" s="37" t="s">
        <v>599</v>
      </c>
      <c r="O234" s="153"/>
      <c r="P234" s="156"/>
      <c r="Q234" s="156"/>
      <c r="R234" s="173"/>
      <c r="S234" s="132"/>
      <c r="T234" s="132"/>
    </row>
    <row r="235" spans="2:20" s="39" customFormat="1" ht="9.6" customHeight="1" x14ac:dyDescent="0.2">
      <c r="B235" s="130"/>
      <c r="C235" s="133"/>
      <c r="D235" s="139"/>
      <c r="E235" s="139"/>
      <c r="F235" s="136"/>
      <c r="G235" s="139"/>
      <c r="H235" s="162"/>
      <c r="I235" s="139"/>
      <c r="J235" s="177"/>
      <c r="K235" s="133"/>
      <c r="L235" s="133"/>
      <c r="M235" s="133"/>
      <c r="N235" s="36" t="s">
        <v>486</v>
      </c>
      <c r="O235" s="154"/>
      <c r="P235" s="64"/>
      <c r="Q235" s="64"/>
      <c r="R235" s="174"/>
      <c r="S235" s="133"/>
      <c r="T235" s="133"/>
    </row>
    <row r="236" spans="2:20" s="39" customFormat="1" ht="15" x14ac:dyDescent="0.2">
      <c r="B236" s="128" t="s">
        <v>9</v>
      </c>
      <c r="C236" s="131" t="s">
        <v>651</v>
      </c>
      <c r="D236" s="137" t="s">
        <v>659</v>
      </c>
      <c r="E236" s="137" t="s">
        <v>660</v>
      </c>
      <c r="F236" s="134" t="s">
        <v>654</v>
      </c>
      <c r="G236" s="137">
        <v>107.21299999999999</v>
      </c>
      <c r="H236" s="160">
        <v>5</v>
      </c>
      <c r="I236" s="137">
        <v>248.4</v>
      </c>
      <c r="J236" s="175">
        <v>0.06</v>
      </c>
      <c r="K236" s="131" t="s">
        <v>113</v>
      </c>
      <c r="L236" s="131" t="s">
        <v>137</v>
      </c>
      <c r="M236" s="131" t="s">
        <v>517</v>
      </c>
      <c r="N236" s="37" t="s">
        <v>459</v>
      </c>
      <c r="O236" s="152">
        <v>1000000000</v>
      </c>
      <c r="P236" s="155"/>
      <c r="Q236" s="155"/>
      <c r="R236" s="172">
        <v>1000000000</v>
      </c>
      <c r="S236" s="131" t="s">
        <v>395</v>
      </c>
      <c r="T236" s="131"/>
    </row>
    <row r="237" spans="2:20" s="39" customFormat="1" ht="15" x14ac:dyDescent="0.2">
      <c r="B237" s="129"/>
      <c r="C237" s="132"/>
      <c r="D237" s="138"/>
      <c r="E237" s="138"/>
      <c r="F237" s="135"/>
      <c r="G237" s="138"/>
      <c r="H237" s="161"/>
      <c r="I237" s="138"/>
      <c r="J237" s="176"/>
      <c r="K237" s="132"/>
      <c r="L237" s="132"/>
      <c r="M237" s="132"/>
      <c r="N237" s="50" t="s">
        <v>596</v>
      </c>
      <c r="O237" s="153"/>
      <c r="P237" s="156"/>
      <c r="Q237" s="156"/>
      <c r="R237" s="173"/>
      <c r="S237" s="132"/>
      <c r="T237" s="132"/>
    </row>
    <row r="238" spans="2:20" s="39" customFormat="1" ht="15" x14ac:dyDescent="0.2">
      <c r="B238" s="130"/>
      <c r="C238" s="133"/>
      <c r="D238" s="139"/>
      <c r="E238" s="139"/>
      <c r="F238" s="136"/>
      <c r="G238" s="139"/>
      <c r="H238" s="162"/>
      <c r="I238" s="139"/>
      <c r="J238" s="177"/>
      <c r="K238" s="133"/>
      <c r="L238" s="133"/>
      <c r="M238" s="133"/>
      <c r="N238" s="36" t="s">
        <v>612</v>
      </c>
      <c r="O238" s="154"/>
      <c r="P238" s="64"/>
      <c r="Q238" s="64"/>
      <c r="R238" s="174"/>
      <c r="S238" s="133"/>
      <c r="T238" s="133"/>
    </row>
    <row r="239" spans="2:20" s="39" customFormat="1" ht="15.75" customHeight="1" x14ac:dyDescent="0.2">
      <c r="B239" s="128" t="s">
        <v>8</v>
      </c>
      <c r="C239" s="131" t="s">
        <v>661</v>
      </c>
      <c r="D239" s="137" t="s">
        <v>662</v>
      </c>
      <c r="E239" s="137" t="s">
        <v>663</v>
      </c>
      <c r="F239" s="134" t="s">
        <v>664</v>
      </c>
      <c r="G239" s="137">
        <v>99.602999999999994</v>
      </c>
      <c r="H239" s="160">
        <v>4.6749999999999998</v>
      </c>
      <c r="I239" s="137">
        <v>235</v>
      </c>
      <c r="J239" s="175">
        <v>4.6249999999999999E-2</v>
      </c>
      <c r="K239" s="131" t="s">
        <v>113</v>
      </c>
      <c r="L239" s="131" t="s">
        <v>137</v>
      </c>
      <c r="M239" s="131" t="s">
        <v>146</v>
      </c>
      <c r="N239" s="37" t="s">
        <v>665</v>
      </c>
      <c r="O239" s="152">
        <v>3000000000</v>
      </c>
      <c r="P239" s="155"/>
      <c r="Q239" s="155"/>
      <c r="R239" s="172">
        <v>3000000000</v>
      </c>
      <c r="S239" s="131" t="s">
        <v>395</v>
      </c>
      <c r="T239" s="131"/>
    </row>
    <row r="240" spans="2:20" s="39" customFormat="1" ht="15.75" customHeight="1" x14ac:dyDescent="0.2">
      <c r="B240" s="129"/>
      <c r="C240" s="132"/>
      <c r="D240" s="138"/>
      <c r="E240" s="138"/>
      <c r="F240" s="135"/>
      <c r="G240" s="138"/>
      <c r="H240" s="161"/>
      <c r="I240" s="138"/>
      <c r="J240" s="176"/>
      <c r="K240" s="132"/>
      <c r="L240" s="132"/>
      <c r="M240" s="132"/>
      <c r="N240" s="50" t="s">
        <v>666</v>
      </c>
      <c r="O240" s="153"/>
      <c r="P240" s="156"/>
      <c r="Q240" s="156"/>
      <c r="R240" s="173"/>
      <c r="S240" s="132"/>
      <c r="T240" s="132"/>
    </row>
    <row r="241" spans="2:20" s="39" customFormat="1" ht="15.75" customHeight="1" x14ac:dyDescent="0.2">
      <c r="B241" s="130"/>
      <c r="C241" s="133"/>
      <c r="D241" s="139"/>
      <c r="E241" s="139"/>
      <c r="F241" s="136"/>
      <c r="G241" s="139"/>
      <c r="H241" s="162"/>
      <c r="I241" s="139"/>
      <c r="J241" s="177"/>
      <c r="K241" s="133"/>
      <c r="L241" s="133"/>
      <c r="M241" s="133"/>
      <c r="N241" s="36" t="s">
        <v>667</v>
      </c>
      <c r="O241" s="154"/>
      <c r="P241" s="64"/>
      <c r="Q241" s="64"/>
      <c r="R241" s="174"/>
      <c r="S241" s="133"/>
      <c r="T241" s="133"/>
    </row>
    <row r="242" spans="2:20" s="39" customFormat="1" ht="15.75" customHeight="1" x14ac:dyDescent="0.2">
      <c r="B242" s="128" t="s">
        <v>32</v>
      </c>
      <c r="C242" s="131" t="s">
        <v>655</v>
      </c>
      <c r="D242" s="137" t="s">
        <v>668</v>
      </c>
      <c r="E242" s="137" t="s">
        <v>669</v>
      </c>
      <c r="F242" s="134" t="s">
        <v>658</v>
      </c>
      <c r="G242" s="137">
        <v>100.352</v>
      </c>
      <c r="H242" s="160">
        <v>5.6</v>
      </c>
      <c r="I242" s="137">
        <v>271</v>
      </c>
      <c r="J242" s="175">
        <v>5.6250000000000001E-2</v>
      </c>
      <c r="K242" s="131" t="s">
        <v>113</v>
      </c>
      <c r="L242" s="131" t="s">
        <v>137</v>
      </c>
      <c r="M242" s="131" t="s">
        <v>169</v>
      </c>
      <c r="N242" s="35" t="s">
        <v>459</v>
      </c>
      <c r="O242" s="152">
        <v>1500000000</v>
      </c>
      <c r="P242" s="155"/>
      <c r="Q242" s="155"/>
      <c r="R242" s="172">
        <v>1500000000</v>
      </c>
      <c r="S242" s="131" t="s">
        <v>395</v>
      </c>
      <c r="T242" s="131"/>
    </row>
    <row r="243" spans="2:20" s="39" customFormat="1" ht="15" customHeight="1" x14ac:dyDescent="0.2">
      <c r="B243" s="129"/>
      <c r="C243" s="132"/>
      <c r="D243" s="138"/>
      <c r="E243" s="138"/>
      <c r="F243" s="135"/>
      <c r="G243" s="138"/>
      <c r="H243" s="161"/>
      <c r="I243" s="138"/>
      <c r="J243" s="176"/>
      <c r="K243" s="132"/>
      <c r="L243" s="132"/>
      <c r="M243" s="132"/>
      <c r="N243" s="37" t="s">
        <v>599</v>
      </c>
      <c r="O243" s="153"/>
      <c r="P243" s="156"/>
      <c r="Q243" s="156"/>
      <c r="R243" s="173"/>
      <c r="S243" s="132"/>
      <c r="T243" s="132"/>
    </row>
    <row r="244" spans="2:20" s="39" customFormat="1" ht="24" customHeight="1" x14ac:dyDescent="0.2">
      <c r="B244" s="130"/>
      <c r="C244" s="133"/>
      <c r="D244" s="139"/>
      <c r="E244" s="139"/>
      <c r="F244" s="136"/>
      <c r="G244" s="139"/>
      <c r="H244" s="162"/>
      <c r="I244" s="139"/>
      <c r="J244" s="177"/>
      <c r="K244" s="133"/>
      <c r="L244" s="133"/>
      <c r="M244" s="133"/>
      <c r="N244" s="37" t="s">
        <v>442</v>
      </c>
      <c r="O244" s="154"/>
      <c r="P244" s="64"/>
      <c r="Q244" s="64"/>
      <c r="R244" s="174"/>
      <c r="S244" s="133"/>
      <c r="T244" s="133"/>
    </row>
    <row r="245" spans="2:20" s="39" customFormat="1" ht="15.75" customHeight="1" x14ac:dyDescent="0.2">
      <c r="B245" s="128" t="s">
        <v>7</v>
      </c>
      <c r="C245" s="131" t="s">
        <v>670</v>
      </c>
      <c r="D245" s="137" t="s">
        <v>671</v>
      </c>
      <c r="E245" s="137" t="s">
        <v>672</v>
      </c>
      <c r="F245" s="134" t="s">
        <v>673</v>
      </c>
      <c r="G245" s="140">
        <v>98.385000000000005</v>
      </c>
      <c r="H245" s="160">
        <v>4.7</v>
      </c>
      <c r="I245" s="137">
        <v>215</v>
      </c>
      <c r="J245" s="175">
        <v>4.4999999999999998E-2</v>
      </c>
      <c r="K245" s="131" t="s">
        <v>113</v>
      </c>
      <c r="L245" s="131" t="s">
        <v>137</v>
      </c>
      <c r="M245" s="131" t="s">
        <v>146</v>
      </c>
      <c r="N245" s="35" t="s">
        <v>639</v>
      </c>
      <c r="O245" s="152">
        <v>1500000000</v>
      </c>
      <c r="P245" s="155"/>
      <c r="Q245" s="155"/>
      <c r="R245" s="172">
        <v>1500000000</v>
      </c>
      <c r="S245" s="131" t="s">
        <v>395</v>
      </c>
      <c r="T245" s="131"/>
    </row>
    <row r="246" spans="2:20" s="39" customFormat="1" ht="15" customHeight="1" x14ac:dyDescent="0.2">
      <c r="B246" s="129"/>
      <c r="C246" s="132"/>
      <c r="D246" s="138"/>
      <c r="E246" s="138"/>
      <c r="F246" s="135"/>
      <c r="G246" s="141"/>
      <c r="H246" s="161"/>
      <c r="I246" s="138"/>
      <c r="J246" s="176"/>
      <c r="K246" s="132"/>
      <c r="L246" s="132"/>
      <c r="M246" s="132"/>
      <c r="N246" s="50" t="s">
        <v>596</v>
      </c>
      <c r="O246" s="153"/>
      <c r="P246" s="156"/>
      <c r="Q246" s="156"/>
      <c r="R246" s="173"/>
      <c r="S246" s="132"/>
      <c r="T246" s="132"/>
    </row>
    <row r="247" spans="2:20" s="39" customFormat="1" ht="14.1" customHeight="1" x14ac:dyDescent="0.2">
      <c r="B247" s="130"/>
      <c r="C247" s="133"/>
      <c r="D247" s="139"/>
      <c r="E247" s="139"/>
      <c r="F247" s="136"/>
      <c r="G247" s="142"/>
      <c r="H247" s="162"/>
      <c r="I247" s="139"/>
      <c r="J247" s="177"/>
      <c r="K247" s="133"/>
      <c r="L247" s="133"/>
      <c r="M247" s="133"/>
      <c r="N247" s="36" t="s">
        <v>631</v>
      </c>
      <c r="O247" s="154"/>
      <c r="P247" s="64"/>
      <c r="Q247" s="64"/>
      <c r="R247" s="174"/>
      <c r="S247" s="133"/>
      <c r="T247" s="133"/>
    </row>
    <row r="248" spans="2:20" s="39" customFormat="1" ht="18.75" customHeight="1" x14ac:dyDescent="0.2">
      <c r="B248" s="128" t="s">
        <v>31</v>
      </c>
      <c r="C248" s="131" t="s">
        <v>674</v>
      </c>
      <c r="D248" s="137" t="s">
        <v>675</v>
      </c>
      <c r="E248" s="137" t="s">
        <v>676</v>
      </c>
      <c r="F248" s="134" t="s">
        <v>677</v>
      </c>
      <c r="G248" s="140">
        <v>97.441000000000003</v>
      </c>
      <c r="H248" s="160">
        <v>4.9139999999999997</v>
      </c>
      <c r="I248" s="137">
        <v>265</v>
      </c>
      <c r="J248" s="157">
        <v>4.7500000000000001E-2</v>
      </c>
      <c r="K248" s="131" t="s">
        <v>113</v>
      </c>
      <c r="L248" s="131" t="s">
        <v>137</v>
      </c>
      <c r="M248" s="131" t="s">
        <v>169</v>
      </c>
      <c r="N248" s="35" t="s">
        <v>171</v>
      </c>
      <c r="O248" s="152">
        <v>2500000000</v>
      </c>
      <c r="P248" s="155"/>
      <c r="Q248" s="155"/>
      <c r="R248" s="172">
        <v>2500000000</v>
      </c>
      <c r="S248" s="131" t="s">
        <v>395</v>
      </c>
      <c r="T248" s="131"/>
    </row>
    <row r="249" spans="2:20" s="39" customFormat="1" ht="21" customHeight="1" x14ac:dyDescent="0.2">
      <c r="B249" s="129"/>
      <c r="C249" s="132"/>
      <c r="D249" s="138"/>
      <c r="E249" s="138"/>
      <c r="F249" s="135"/>
      <c r="G249" s="141"/>
      <c r="H249" s="161"/>
      <c r="I249" s="138"/>
      <c r="J249" s="158"/>
      <c r="K249" s="132"/>
      <c r="L249" s="132"/>
      <c r="M249" s="132"/>
      <c r="N249" s="50" t="s">
        <v>273</v>
      </c>
      <c r="O249" s="153"/>
      <c r="P249" s="156"/>
      <c r="Q249" s="156"/>
      <c r="R249" s="173"/>
      <c r="S249" s="132"/>
      <c r="T249" s="132"/>
    </row>
    <row r="250" spans="2:20" s="39" customFormat="1" ht="18" customHeight="1" x14ac:dyDescent="0.2">
      <c r="B250" s="130"/>
      <c r="C250" s="133"/>
      <c r="D250" s="139"/>
      <c r="E250" s="139"/>
      <c r="F250" s="136"/>
      <c r="G250" s="142"/>
      <c r="H250" s="162"/>
      <c r="I250" s="139"/>
      <c r="J250" s="159"/>
      <c r="K250" s="133"/>
      <c r="L250" s="133"/>
      <c r="M250" s="133"/>
      <c r="N250" s="36" t="s">
        <v>596</v>
      </c>
      <c r="O250" s="154"/>
      <c r="P250" s="64"/>
      <c r="Q250" s="64"/>
      <c r="R250" s="174"/>
      <c r="S250" s="133"/>
      <c r="T250" s="133"/>
    </row>
    <row r="251" spans="2:20" s="39" customFormat="1" ht="18.75" customHeight="1" x14ac:dyDescent="0.2">
      <c r="B251" s="128" t="s">
        <v>6</v>
      </c>
      <c r="C251" s="131" t="s">
        <v>670</v>
      </c>
      <c r="D251" s="137" t="s">
        <v>675</v>
      </c>
      <c r="E251" s="137" t="s">
        <v>676</v>
      </c>
      <c r="F251" s="134" t="s">
        <v>673</v>
      </c>
      <c r="G251" s="140">
        <v>105.364</v>
      </c>
      <c r="H251" s="160">
        <v>3.8090000000000002</v>
      </c>
      <c r="I251" s="137">
        <v>203</v>
      </c>
      <c r="J251" s="157">
        <v>4.4999999999999998E-2</v>
      </c>
      <c r="K251" s="131" t="s">
        <v>113</v>
      </c>
      <c r="L251" s="131" t="s">
        <v>137</v>
      </c>
      <c r="M251" s="131" t="s">
        <v>146</v>
      </c>
      <c r="N251" s="35" t="s">
        <v>171</v>
      </c>
      <c r="O251" s="152">
        <v>500000000</v>
      </c>
      <c r="P251" s="69"/>
      <c r="Q251" s="69"/>
      <c r="R251" s="152">
        <v>500000000</v>
      </c>
      <c r="S251" s="131" t="s">
        <v>395</v>
      </c>
      <c r="T251" s="131"/>
    </row>
    <row r="252" spans="2:20" s="39" customFormat="1" ht="18.75" customHeight="1" x14ac:dyDescent="0.2">
      <c r="B252" s="129"/>
      <c r="C252" s="132"/>
      <c r="D252" s="138"/>
      <c r="E252" s="138"/>
      <c r="F252" s="135"/>
      <c r="G252" s="141"/>
      <c r="H252" s="161"/>
      <c r="I252" s="138"/>
      <c r="J252" s="158"/>
      <c r="K252" s="132"/>
      <c r="L252" s="132"/>
      <c r="M252" s="132"/>
      <c r="N252" s="50" t="s">
        <v>273</v>
      </c>
      <c r="O252" s="153"/>
      <c r="P252" s="51"/>
      <c r="Q252" s="51"/>
      <c r="R252" s="153"/>
      <c r="S252" s="132"/>
      <c r="T252" s="132"/>
    </row>
    <row r="253" spans="2:20" s="39" customFormat="1" ht="18.75" customHeight="1" x14ac:dyDescent="0.2">
      <c r="B253" s="130"/>
      <c r="C253" s="133"/>
      <c r="D253" s="139"/>
      <c r="E253" s="139"/>
      <c r="F253" s="136"/>
      <c r="G253" s="142"/>
      <c r="H253" s="162"/>
      <c r="I253" s="139"/>
      <c r="J253" s="159"/>
      <c r="K253" s="133"/>
      <c r="L253" s="133"/>
      <c r="M253" s="133"/>
      <c r="N253" s="36" t="s">
        <v>596</v>
      </c>
      <c r="O253" s="154"/>
      <c r="P253" s="64"/>
      <c r="Q253" s="64"/>
      <c r="R253" s="154"/>
      <c r="S253" s="133"/>
      <c r="T253" s="133"/>
    </row>
    <row r="254" spans="2:20" s="39" customFormat="1" ht="18.75" customHeight="1" x14ac:dyDescent="0.2">
      <c r="B254" s="128" t="s">
        <v>12</v>
      </c>
      <c r="C254" s="131" t="s">
        <v>678</v>
      </c>
      <c r="D254" s="137" t="s">
        <v>679</v>
      </c>
      <c r="E254" s="137" t="s">
        <v>680</v>
      </c>
      <c r="F254" s="134" t="s">
        <v>681</v>
      </c>
      <c r="G254" s="140">
        <v>99.424999999999997</v>
      </c>
      <c r="H254" s="160">
        <v>3</v>
      </c>
      <c r="I254" s="137">
        <v>263.10000000000002</v>
      </c>
      <c r="J254" s="157">
        <v>2.8750000000000001E-2</v>
      </c>
      <c r="K254" s="131" t="s">
        <v>113</v>
      </c>
      <c r="L254" s="131" t="s">
        <v>137</v>
      </c>
      <c r="M254" s="131" t="s">
        <v>114</v>
      </c>
      <c r="N254" s="35" t="s">
        <v>682</v>
      </c>
      <c r="O254" s="152">
        <v>1250000000</v>
      </c>
      <c r="P254" s="155"/>
      <c r="Q254" s="155"/>
      <c r="R254" s="152">
        <v>1250000000</v>
      </c>
      <c r="S254" s="131" t="s">
        <v>395</v>
      </c>
      <c r="T254" s="131"/>
    </row>
    <row r="255" spans="2:20" s="39" customFormat="1" ht="18.75" customHeight="1" x14ac:dyDescent="0.2">
      <c r="B255" s="129"/>
      <c r="C255" s="132"/>
      <c r="D255" s="138"/>
      <c r="E255" s="138"/>
      <c r="F255" s="135"/>
      <c r="G255" s="141"/>
      <c r="H255" s="161"/>
      <c r="I255" s="138"/>
      <c r="J255" s="158"/>
      <c r="K255" s="132"/>
      <c r="L255" s="132"/>
      <c r="M255" s="132"/>
      <c r="N255" s="37" t="s">
        <v>595</v>
      </c>
      <c r="O255" s="153"/>
      <c r="P255" s="156"/>
      <c r="Q255" s="156"/>
      <c r="R255" s="153"/>
      <c r="S255" s="132"/>
      <c r="T255" s="132"/>
    </row>
    <row r="256" spans="2:20" s="39" customFormat="1" ht="18.75" customHeight="1" x14ac:dyDescent="0.2">
      <c r="B256" s="129"/>
      <c r="C256" s="132"/>
      <c r="D256" s="138"/>
      <c r="E256" s="138"/>
      <c r="F256" s="135"/>
      <c r="G256" s="141"/>
      <c r="H256" s="161"/>
      <c r="I256" s="138"/>
      <c r="J256" s="158"/>
      <c r="K256" s="132"/>
      <c r="L256" s="132"/>
      <c r="M256" s="132"/>
      <c r="N256" s="50" t="s">
        <v>683</v>
      </c>
      <c r="O256" s="153"/>
      <c r="P256" s="51"/>
      <c r="Q256" s="51"/>
      <c r="R256" s="153"/>
      <c r="S256" s="132"/>
      <c r="T256" s="132"/>
    </row>
    <row r="257" spans="2:20" s="39" customFormat="1" ht="18.75" customHeight="1" x14ac:dyDescent="0.2">
      <c r="B257" s="130"/>
      <c r="C257" s="133"/>
      <c r="D257" s="139"/>
      <c r="E257" s="139"/>
      <c r="F257" s="136"/>
      <c r="G257" s="142"/>
      <c r="H257" s="162"/>
      <c r="I257" s="139"/>
      <c r="J257" s="159"/>
      <c r="K257" s="133"/>
      <c r="L257" s="133"/>
      <c r="M257" s="133"/>
      <c r="N257" s="36" t="s">
        <v>684</v>
      </c>
      <c r="O257" s="154"/>
      <c r="P257" s="64"/>
      <c r="Q257" s="64"/>
      <c r="R257" s="154"/>
      <c r="S257" s="133"/>
      <c r="T257" s="133"/>
    </row>
    <row r="258" spans="2:20" s="39" customFormat="1" ht="18.75" customHeight="1" x14ac:dyDescent="0.2">
      <c r="B258" s="128" t="s">
        <v>5</v>
      </c>
      <c r="C258" s="131" t="s">
        <v>685</v>
      </c>
      <c r="D258" s="137" t="s">
        <v>679</v>
      </c>
      <c r="E258" s="137" t="s">
        <v>680</v>
      </c>
      <c r="F258" s="134" t="s">
        <v>686</v>
      </c>
      <c r="G258" s="140">
        <v>98.977000000000004</v>
      </c>
      <c r="H258" s="160">
        <v>4</v>
      </c>
      <c r="I258" s="137">
        <v>324.3</v>
      </c>
      <c r="J258" s="157">
        <v>3.875E-2</v>
      </c>
      <c r="K258" s="131" t="s">
        <v>113</v>
      </c>
      <c r="L258" s="131" t="s">
        <v>137</v>
      </c>
      <c r="M258" s="131" t="s">
        <v>146</v>
      </c>
      <c r="N258" s="35" t="s">
        <v>682</v>
      </c>
      <c r="O258" s="152">
        <v>2250000000</v>
      </c>
      <c r="P258" s="69"/>
      <c r="Q258" s="69"/>
      <c r="R258" s="152">
        <v>2250000000</v>
      </c>
      <c r="S258" s="131" t="s">
        <v>395</v>
      </c>
      <c r="T258" s="131"/>
    </row>
    <row r="259" spans="2:20" s="39" customFormat="1" ht="18.75" customHeight="1" x14ac:dyDescent="0.2">
      <c r="B259" s="129"/>
      <c r="C259" s="132"/>
      <c r="D259" s="138"/>
      <c r="E259" s="138"/>
      <c r="F259" s="135"/>
      <c r="G259" s="141"/>
      <c r="H259" s="161"/>
      <c r="I259" s="138"/>
      <c r="J259" s="158"/>
      <c r="K259" s="132"/>
      <c r="L259" s="132"/>
      <c r="M259" s="132"/>
      <c r="N259" s="37" t="s">
        <v>595</v>
      </c>
      <c r="O259" s="153"/>
      <c r="P259" s="51"/>
      <c r="Q259" s="51"/>
      <c r="R259" s="153"/>
      <c r="S259" s="132"/>
      <c r="T259" s="132"/>
    </row>
    <row r="260" spans="2:20" s="39" customFormat="1" ht="18.75" customHeight="1" x14ac:dyDescent="0.2">
      <c r="B260" s="129"/>
      <c r="C260" s="132"/>
      <c r="D260" s="138"/>
      <c r="E260" s="138"/>
      <c r="F260" s="135"/>
      <c r="G260" s="141"/>
      <c r="H260" s="161"/>
      <c r="I260" s="138"/>
      <c r="J260" s="158"/>
      <c r="K260" s="132"/>
      <c r="L260" s="132"/>
      <c r="M260" s="132"/>
      <c r="N260" s="50" t="s">
        <v>683</v>
      </c>
      <c r="O260" s="153"/>
      <c r="P260" s="51"/>
      <c r="Q260" s="51"/>
      <c r="R260" s="153"/>
      <c r="S260" s="132"/>
      <c r="T260" s="132"/>
    </row>
    <row r="261" spans="2:20" s="39" customFormat="1" ht="18.75" customHeight="1" x14ac:dyDescent="0.2">
      <c r="B261" s="130"/>
      <c r="C261" s="133"/>
      <c r="D261" s="139"/>
      <c r="E261" s="139"/>
      <c r="F261" s="136"/>
      <c r="G261" s="142"/>
      <c r="H261" s="162"/>
      <c r="I261" s="139"/>
      <c r="J261" s="159"/>
      <c r="K261" s="133"/>
      <c r="L261" s="133"/>
      <c r="M261" s="133"/>
      <c r="N261" s="36" t="s">
        <v>684</v>
      </c>
      <c r="O261" s="154"/>
      <c r="P261" s="64"/>
      <c r="Q261" s="64"/>
      <c r="R261" s="154"/>
      <c r="S261" s="133"/>
      <c r="T261" s="133"/>
    </row>
    <row r="262" spans="2:20" s="39" customFormat="1" ht="18.75" customHeight="1" x14ac:dyDescent="0.2">
      <c r="B262" s="128" t="s">
        <v>11</v>
      </c>
      <c r="C262" s="131" t="s">
        <v>678</v>
      </c>
      <c r="D262" s="137" t="s">
        <v>687</v>
      </c>
      <c r="E262" s="137" t="s">
        <v>688</v>
      </c>
      <c r="F262" s="134" t="s">
        <v>681</v>
      </c>
      <c r="G262" s="140">
        <v>102.873</v>
      </c>
      <c r="H262" s="160">
        <v>2.2000000000000002</v>
      </c>
      <c r="I262" s="137">
        <v>177.9</v>
      </c>
      <c r="J262" s="157">
        <v>2.8750000000000001E-2</v>
      </c>
      <c r="K262" s="131" t="s">
        <v>113</v>
      </c>
      <c r="L262" s="131" t="s">
        <v>137</v>
      </c>
      <c r="M262" s="131" t="s">
        <v>114</v>
      </c>
      <c r="N262" s="35" t="s">
        <v>689</v>
      </c>
      <c r="O262" s="152">
        <v>500000000</v>
      </c>
      <c r="P262" s="155"/>
      <c r="Q262" s="155"/>
      <c r="R262" s="152">
        <v>500000000</v>
      </c>
      <c r="S262" s="131" t="s">
        <v>395</v>
      </c>
      <c r="T262" s="131"/>
    </row>
    <row r="263" spans="2:20" s="39" customFormat="1" ht="18.75" customHeight="1" x14ac:dyDescent="0.2">
      <c r="B263" s="129"/>
      <c r="C263" s="132"/>
      <c r="D263" s="138"/>
      <c r="E263" s="138"/>
      <c r="F263" s="135"/>
      <c r="G263" s="141"/>
      <c r="H263" s="161"/>
      <c r="I263" s="138"/>
      <c r="J263" s="158"/>
      <c r="K263" s="132"/>
      <c r="L263" s="132"/>
      <c r="M263" s="132"/>
      <c r="N263" s="37" t="s">
        <v>690</v>
      </c>
      <c r="O263" s="153"/>
      <c r="P263" s="156"/>
      <c r="Q263" s="156"/>
      <c r="R263" s="153"/>
      <c r="S263" s="132"/>
      <c r="T263" s="132"/>
    </row>
    <row r="264" spans="2:20" s="39" customFormat="1" ht="18.75" customHeight="1" x14ac:dyDescent="0.2">
      <c r="B264" s="129"/>
      <c r="C264" s="132"/>
      <c r="D264" s="138"/>
      <c r="E264" s="138"/>
      <c r="F264" s="135"/>
      <c r="G264" s="141"/>
      <c r="H264" s="161"/>
      <c r="I264" s="138"/>
      <c r="J264" s="158"/>
      <c r="K264" s="132"/>
      <c r="L264" s="132"/>
      <c r="M264" s="132"/>
      <c r="N264" s="50" t="s">
        <v>691</v>
      </c>
      <c r="O264" s="153"/>
      <c r="P264" s="51"/>
      <c r="Q264" s="51"/>
      <c r="R264" s="153"/>
      <c r="S264" s="132"/>
      <c r="T264" s="132"/>
    </row>
    <row r="265" spans="2:20" s="39" customFormat="1" ht="18.75" customHeight="1" x14ac:dyDescent="0.2">
      <c r="B265" s="128" t="s">
        <v>4</v>
      </c>
      <c r="C265" s="131" t="s">
        <v>685</v>
      </c>
      <c r="D265" s="137" t="s">
        <v>687</v>
      </c>
      <c r="E265" s="137" t="s">
        <v>688</v>
      </c>
      <c r="F265" s="134" t="s">
        <v>686</v>
      </c>
      <c r="G265" s="140">
        <v>103.42100000000001</v>
      </c>
      <c r="H265" s="160">
        <v>3.45</v>
      </c>
      <c r="I265" s="137">
        <v>250.1</v>
      </c>
      <c r="J265" s="157">
        <v>3.875E-2</v>
      </c>
      <c r="K265" s="131" t="s">
        <v>113</v>
      </c>
      <c r="L265" s="131" t="s">
        <v>137</v>
      </c>
      <c r="M265" s="131" t="s">
        <v>146</v>
      </c>
      <c r="N265" s="35" t="s">
        <v>689</v>
      </c>
      <c r="O265" s="152">
        <v>1250000000</v>
      </c>
      <c r="P265" s="69"/>
      <c r="Q265" s="69"/>
      <c r="R265" s="152">
        <v>1250000000</v>
      </c>
      <c r="S265" s="131" t="s">
        <v>395</v>
      </c>
      <c r="T265" s="131"/>
    </row>
    <row r="266" spans="2:20" s="39" customFormat="1" ht="18.75" customHeight="1" x14ac:dyDescent="0.2">
      <c r="B266" s="129"/>
      <c r="C266" s="132"/>
      <c r="D266" s="138"/>
      <c r="E266" s="138"/>
      <c r="F266" s="135"/>
      <c r="G266" s="141"/>
      <c r="H266" s="161"/>
      <c r="I266" s="138"/>
      <c r="J266" s="158"/>
      <c r="K266" s="132"/>
      <c r="L266" s="132"/>
      <c r="M266" s="132"/>
      <c r="N266" s="37" t="s">
        <v>690</v>
      </c>
      <c r="O266" s="153"/>
      <c r="P266" s="51"/>
      <c r="Q266" s="51"/>
      <c r="R266" s="153"/>
      <c r="S266" s="132"/>
      <c r="T266" s="132"/>
    </row>
    <row r="267" spans="2:20" s="39" customFormat="1" ht="18.75" customHeight="1" x14ac:dyDescent="0.2">
      <c r="B267" s="129"/>
      <c r="C267" s="132"/>
      <c r="D267" s="138"/>
      <c r="E267" s="138"/>
      <c r="F267" s="135"/>
      <c r="G267" s="141"/>
      <c r="H267" s="161"/>
      <c r="I267" s="138"/>
      <c r="J267" s="158"/>
      <c r="K267" s="132"/>
      <c r="L267" s="132"/>
      <c r="M267" s="132"/>
      <c r="N267" s="50" t="s">
        <v>691</v>
      </c>
      <c r="O267" s="153"/>
      <c r="P267" s="51"/>
      <c r="Q267" s="51"/>
      <c r="R267" s="153"/>
      <c r="S267" s="132"/>
      <c r="T267" s="132"/>
    </row>
    <row r="268" spans="2:20" s="39" customFormat="1" ht="18.75" customHeight="1" x14ac:dyDescent="0.2">
      <c r="B268" s="128" t="s">
        <v>30</v>
      </c>
      <c r="C268" s="131" t="s">
        <v>674</v>
      </c>
      <c r="D268" s="137" t="s">
        <v>687</v>
      </c>
      <c r="E268" s="137" t="s">
        <v>688</v>
      </c>
      <c r="F268" s="134" t="s">
        <v>677</v>
      </c>
      <c r="G268" s="140">
        <v>103.995</v>
      </c>
      <c r="H268" s="160">
        <v>4.5</v>
      </c>
      <c r="I268" s="137">
        <v>279.2</v>
      </c>
      <c r="J268" s="157">
        <v>4.7500000000000001E-2</v>
      </c>
      <c r="K268" s="131" t="s">
        <v>113</v>
      </c>
      <c r="L268" s="131" t="s">
        <v>137</v>
      </c>
      <c r="M268" s="131" t="s">
        <v>169</v>
      </c>
      <c r="N268" s="35" t="s">
        <v>689</v>
      </c>
      <c r="O268" s="152">
        <v>750000000</v>
      </c>
      <c r="P268" s="155"/>
      <c r="Q268" s="155"/>
      <c r="R268" s="152">
        <v>750000000</v>
      </c>
      <c r="S268" s="131" t="s">
        <v>395</v>
      </c>
      <c r="T268" s="131"/>
    </row>
    <row r="269" spans="2:20" s="39" customFormat="1" ht="21" customHeight="1" x14ac:dyDescent="0.2">
      <c r="B269" s="129"/>
      <c r="C269" s="132"/>
      <c r="D269" s="138"/>
      <c r="E269" s="138"/>
      <c r="F269" s="135"/>
      <c r="G269" s="141"/>
      <c r="H269" s="161"/>
      <c r="I269" s="138"/>
      <c r="J269" s="158"/>
      <c r="K269" s="132"/>
      <c r="L269" s="132"/>
      <c r="M269" s="132"/>
      <c r="N269" s="37" t="s">
        <v>690</v>
      </c>
      <c r="O269" s="153"/>
      <c r="P269" s="156"/>
      <c r="Q269" s="156"/>
      <c r="R269" s="153"/>
      <c r="S269" s="132"/>
      <c r="T269" s="132"/>
    </row>
    <row r="270" spans="2:20" s="39" customFormat="1" ht="18" customHeight="1" x14ac:dyDescent="0.2">
      <c r="B270" s="130"/>
      <c r="C270" s="133"/>
      <c r="D270" s="139"/>
      <c r="E270" s="139"/>
      <c r="F270" s="136"/>
      <c r="G270" s="142"/>
      <c r="H270" s="162"/>
      <c r="I270" s="139"/>
      <c r="J270" s="159"/>
      <c r="K270" s="133"/>
      <c r="L270" s="133"/>
      <c r="M270" s="133"/>
      <c r="N270" s="49" t="s">
        <v>691</v>
      </c>
      <c r="O270" s="154"/>
      <c r="P270" s="64"/>
      <c r="Q270" s="64"/>
      <c r="R270" s="154"/>
      <c r="S270" s="133"/>
      <c r="T270" s="133"/>
    </row>
    <row r="271" spans="2:20" s="39" customFormat="1" ht="20.45" customHeight="1" x14ac:dyDescent="0.2">
      <c r="B271" s="128" t="s">
        <v>3</v>
      </c>
      <c r="C271" s="131" t="s">
        <v>692</v>
      </c>
      <c r="D271" s="134" t="s">
        <v>693</v>
      </c>
      <c r="E271" s="137" t="s">
        <v>694</v>
      </c>
      <c r="F271" s="134" t="s">
        <v>695</v>
      </c>
      <c r="G271" s="140">
        <v>98.947999999999993</v>
      </c>
      <c r="H271" s="160">
        <v>3.875</v>
      </c>
      <c r="I271" s="137">
        <v>240.2</v>
      </c>
      <c r="J271" s="157">
        <v>3.7499999999999999E-2</v>
      </c>
      <c r="K271" s="131" t="s">
        <v>113</v>
      </c>
      <c r="L271" s="131" t="s">
        <v>137</v>
      </c>
      <c r="M271" s="131" t="s">
        <v>696</v>
      </c>
      <c r="N271" s="48" t="s">
        <v>631</v>
      </c>
      <c r="O271" s="152">
        <v>1500000000</v>
      </c>
      <c r="P271" s="69"/>
      <c r="Q271" s="69"/>
      <c r="R271" s="152">
        <v>1500000000</v>
      </c>
      <c r="S271" s="131" t="s">
        <v>697</v>
      </c>
      <c r="T271" s="131"/>
    </row>
    <row r="272" spans="2:20" s="39" customFormat="1" ht="18" customHeight="1" x14ac:dyDescent="0.2">
      <c r="B272" s="129"/>
      <c r="C272" s="132"/>
      <c r="D272" s="135"/>
      <c r="E272" s="138"/>
      <c r="F272" s="135"/>
      <c r="G272" s="141"/>
      <c r="H272" s="161"/>
      <c r="I272" s="138"/>
      <c r="J272" s="158"/>
      <c r="K272" s="132"/>
      <c r="L272" s="132"/>
      <c r="M272" s="132"/>
      <c r="N272" s="50" t="s">
        <v>171</v>
      </c>
      <c r="O272" s="153"/>
      <c r="P272" s="51"/>
      <c r="Q272" s="51"/>
      <c r="R272" s="153"/>
      <c r="S272" s="132"/>
      <c r="T272" s="132"/>
    </row>
    <row r="273" spans="2:20" s="39" customFormat="1" ht="18" customHeight="1" x14ac:dyDescent="0.2">
      <c r="B273" s="130"/>
      <c r="C273" s="133"/>
      <c r="D273" s="136"/>
      <c r="E273" s="139"/>
      <c r="F273" s="136"/>
      <c r="G273" s="142"/>
      <c r="H273" s="162"/>
      <c r="I273" s="139"/>
      <c r="J273" s="159"/>
      <c r="K273" s="133"/>
      <c r="L273" s="133"/>
      <c r="M273" s="133"/>
      <c r="N273" s="49" t="s">
        <v>599</v>
      </c>
      <c r="O273" s="154"/>
      <c r="P273" s="64"/>
      <c r="Q273" s="64"/>
      <c r="R273" s="154"/>
      <c r="S273" s="133"/>
      <c r="T273" s="133"/>
    </row>
    <row r="274" spans="2:20" s="39" customFormat="1" ht="18" customHeight="1" x14ac:dyDescent="0.2">
      <c r="B274" s="128" t="s">
        <v>29</v>
      </c>
      <c r="C274" s="131" t="s">
        <v>674</v>
      </c>
      <c r="D274" s="134" t="s">
        <v>693</v>
      </c>
      <c r="E274" s="137" t="s">
        <v>694</v>
      </c>
      <c r="F274" s="134" t="s">
        <v>677</v>
      </c>
      <c r="G274" s="140">
        <v>97.332999999999998</v>
      </c>
      <c r="H274" s="160">
        <v>4.9249999999999998</v>
      </c>
      <c r="I274" s="137">
        <v>282.5</v>
      </c>
      <c r="J274" s="157">
        <v>4.7500000000000001E-2</v>
      </c>
      <c r="K274" s="131" t="s">
        <v>113</v>
      </c>
      <c r="L274" s="131" t="s">
        <v>137</v>
      </c>
      <c r="M274" s="131" t="s">
        <v>169</v>
      </c>
      <c r="N274" s="48" t="s">
        <v>631</v>
      </c>
      <c r="O274" s="152">
        <v>750000000</v>
      </c>
      <c r="P274" s="69"/>
      <c r="Q274" s="69"/>
      <c r="R274" s="152">
        <v>750000000</v>
      </c>
      <c r="S274" s="131" t="s">
        <v>697</v>
      </c>
      <c r="T274" s="131"/>
    </row>
    <row r="275" spans="2:20" s="39" customFormat="1" ht="18" customHeight="1" x14ac:dyDescent="0.2">
      <c r="B275" s="129"/>
      <c r="C275" s="132"/>
      <c r="D275" s="135"/>
      <c r="E275" s="138"/>
      <c r="F275" s="135"/>
      <c r="G275" s="141"/>
      <c r="H275" s="161"/>
      <c r="I275" s="138"/>
      <c r="J275" s="158"/>
      <c r="K275" s="132"/>
      <c r="L275" s="132"/>
      <c r="M275" s="132"/>
      <c r="N275" s="50" t="s">
        <v>171</v>
      </c>
      <c r="O275" s="153"/>
      <c r="P275" s="51"/>
      <c r="Q275" s="51"/>
      <c r="R275" s="153"/>
      <c r="S275" s="132"/>
      <c r="T275" s="132"/>
    </row>
    <row r="276" spans="2:20" s="39" customFormat="1" ht="18" customHeight="1" x14ac:dyDescent="0.2">
      <c r="B276" s="130"/>
      <c r="C276" s="133"/>
      <c r="D276" s="136"/>
      <c r="E276" s="139"/>
      <c r="F276" s="136"/>
      <c r="G276" s="142"/>
      <c r="H276" s="162"/>
      <c r="I276" s="139"/>
      <c r="J276" s="159"/>
      <c r="K276" s="133"/>
      <c r="L276" s="133"/>
      <c r="M276" s="133"/>
      <c r="N276" s="49" t="s">
        <v>599</v>
      </c>
      <c r="O276" s="154"/>
      <c r="P276" s="64"/>
      <c r="Q276" s="64"/>
      <c r="R276" s="154"/>
      <c r="S276" s="133"/>
      <c r="T276" s="133"/>
    </row>
    <row r="277" spans="2:20" s="39" customFormat="1" ht="18" customHeight="1" x14ac:dyDescent="0.2">
      <c r="B277" s="128" t="s">
        <v>2</v>
      </c>
      <c r="C277" s="131" t="s">
        <v>698</v>
      </c>
      <c r="D277" s="134" t="s">
        <v>699</v>
      </c>
      <c r="E277" s="137" t="s">
        <v>700</v>
      </c>
      <c r="F277" s="134" t="s">
        <v>701</v>
      </c>
      <c r="G277" s="140">
        <v>98.849000000000004</v>
      </c>
      <c r="H277" s="160">
        <v>6.15</v>
      </c>
      <c r="I277" s="137">
        <v>285.39999999999998</v>
      </c>
      <c r="J277" s="157">
        <v>0.06</v>
      </c>
      <c r="K277" s="131" t="s">
        <v>113</v>
      </c>
      <c r="L277" s="131" t="s">
        <v>137</v>
      </c>
      <c r="M277" s="131" t="s">
        <v>146</v>
      </c>
      <c r="N277" s="48" t="s">
        <v>682</v>
      </c>
      <c r="O277" s="152">
        <v>2250000000</v>
      </c>
      <c r="P277" s="69"/>
      <c r="Q277" s="69"/>
      <c r="R277" s="152">
        <v>2250000000</v>
      </c>
      <c r="S277" s="131" t="s">
        <v>697</v>
      </c>
      <c r="T277" s="131"/>
    </row>
    <row r="278" spans="2:20" s="39" customFormat="1" ht="18" customHeight="1" x14ac:dyDescent="0.2">
      <c r="B278" s="129"/>
      <c r="C278" s="132"/>
      <c r="D278" s="135"/>
      <c r="E278" s="138"/>
      <c r="F278" s="135"/>
      <c r="G278" s="141"/>
      <c r="H278" s="161"/>
      <c r="I278" s="138"/>
      <c r="J278" s="158"/>
      <c r="K278" s="132"/>
      <c r="L278" s="132"/>
      <c r="M278" s="132"/>
      <c r="N278" s="50" t="s">
        <v>273</v>
      </c>
      <c r="O278" s="153"/>
      <c r="P278" s="51"/>
      <c r="Q278" s="51"/>
      <c r="R278" s="153"/>
      <c r="S278" s="132"/>
      <c r="T278" s="132"/>
    </row>
    <row r="279" spans="2:20" s="39" customFormat="1" ht="18" customHeight="1" x14ac:dyDescent="0.2">
      <c r="B279" s="130"/>
      <c r="C279" s="133"/>
      <c r="D279" s="136"/>
      <c r="E279" s="139"/>
      <c r="F279" s="136"/>
      <c r="G279" s="142"/>
      <c r="H279" s="162"/>
      <c r="I279" s="139"/>
      <c r="J279" s="159"/>
      <c r="K279" s="133"/>
      <c r="L279" s="133"/>
      <c r="M279" s="133"/>
      <c r="N279" s="49" t="s">
        <v>442</v>
      </c>
      <c r="O279" s="154"/>
      <c r="P279" s="64"/>
      <c r="Q279" s="64"/>
      <c r="R279" s="154"/>
      <c r="S279" s="133"/>
      <c r="T279" s="133"/>
    </row>
    <row r="280" spans="2:20" s="39" customFormat="1" ht="18" customHeight="1" x14ac:dyDescent="0.2">
      <c r="B280" s="128" t="s">
        <v>3</v>
      </c>
      <c r="C280" s="131" t="s">
        <v>724</v>
      </c>
      <c r="D280" s="134" t="s">
        <v>722</v>
      </c>
      <c r="E280" s="137" t="s">
        <v>723</v>
      </c>
      <c r="F280" s="134" t="s">
        <v>721</v>
      </c>
      <c r="G280" s="140">
        <v>98.572000000000003</v>
      </c>
      <c r="H280" s="160">
        <v>6.5</v>
      </c>
      <c r="I280" s="146">
        <v>181.9</v>
      </c>
      <c r="J280" s="157">
        <v>6.25E-2</v>
      </c>
      <c r="K280" s="131" t="s">
        <v>113</v>
      </c>
      <c r="L280" s="131" t="s">
        <v>137</v>
      </c>
      <c r="M280" s="131" t="s">
        <v>258</v>
      </c>
      <c r="N280" s="48" t="s">
        <v>684</v>
      </c>
      <c r="O280" s="152">
        <v>2000000000</v>
      </c>
      <c r="P280" s="69"/>
      <c r="Q280" s="69"/>
      <c r="R280" s="152">
        <v>2000000000</v>
      </c>
      <c r="S280" s="131" t="s">
        <v>697</v>
      </c>
      <c r="T280" s="131"/>
    </row>
    <row r="281" spans="2:20" s="39" customFormat="1" ht="18" customHeight="1" x14ac:dyDescent="0.2">
      <c r="B281" s="129"/>
      <c r="C281" s="132"/>
      <c r="D281" s="135"/>
      <c r="E281" s="138"/>
      <c r="F281" s="135"/>
      <c r="G281" s="141"/>
      <c r="H281" s="161"/>
      <c r="I281" s="147"/>
      <c r="J281" s="158"/>
      <c r="K281" s="132"/>
      <c r="L281" s="132"/>
      <c r="M281" s="132"/>
      <c r="N281" s="50" t="s">
        <v>690</v>
      </c>
      <c r="O281" s="153"/>
      <c r="P281" s="51"/>
      <c r="Q281" s="51"/>
      <c r="R281" s="153"/>
      <c r="S281" s="132"/>
      <c r="T281" s="132"/>
    </row>
    <row r="282" spans="2:20" s="39" customFormat="1" ht="18" customHeight="1" x14ac:dyDescent="0.2">
      <c r="B282" s="130"/>
      <c r="C282" s="133"/>
      <c r="D282" s="136"/>
      <c r="E282" s="139"/>
      <c r="F282" s="136"/>
      <c r="G282" s="142"/>
      <c r="H282" s="162"/>
      <c r="I282" s="148"/>
      <c r="J282" s="159"/>
      <c r="K282" s="133"/>
      <c r="L282" s="133"/>
      <c r="M282" s="133"/>
      <c r="N282" s="49" t="s">
        <v>683</v>
      </c>
      <c r="O282" s="154"/>
      <c r="P282" s="64"/>
      <c r="Q282" s="64"/>
      <c r="R282" s="154"/>
      <c r="S282" s="133"/>
      <c r="T282" s="133"/>
    </row>
    <row r="283" spans="2:20" s="39" customFormat="1" ht="18" customHeight="1" x14ac:dyDescent="0.2">
      <c r="B283" s="128" t="s">
        <v>728</v>
      </c>
      <c r="C283" s="131" t="s">
        <v>727</v>
      </c>
      <c r="D283" s="134" t="s">
        <v>729</v>
      </c>
      <c r="E283" s="137" t="s">
        <v>730</v>
      </c>
      <c r="F283" s="134" t="s">
        <v>731</v>
      </c>
      <c r="G283" s="140">
        <v>98.322999999999993</v>
      </c>
      <c r="H283" s="143">
        <v>6.35</v>
      </c>
      <c r="I283" s="146">
        <v>225.2</v>
      </c>
      <c r="J283" s="149">
        <v>6.1249999999999999E-2</v>
      </c>
      <c r="K283" s="131" t="s">
        <v>113</v>
      </c>
      <c r="L283" s="131" t="s">
        <v>137</v>
      </c>
      <c r="M283" s="131" t="s">
        <v>146</v>
      </c>
      <c r="N283" s="48" t="s">
        <v>689</v>
      </c>
      <c r="O283" s="152">
        <v>2250000000</v>
      </c>
      <c r="P283" s="69"/>
      <c r="Q283" s="69"/>
      <c r="R283" s="152">
        <v>2250000000</v>
      </c>
      <c r="S283" s="131" t="s">
        <v>697</v>
      </c>
      <c r="T283" s="131"/>
    </row>
    <row r="284" spans="2:20" s="39" customFormat="1" ht="18" customHeight="1" x14ac:dyDescent="0.2">
      <c r="B284" s="129"/>
      <c r="C284" s="132"/>
      <c r="D284" s="135"/>
      <c r="E284" s="138"/>
      <c r="F284" s="135"/>
      <c r="G284" s="141"/>
      <c r="H284" s="144"/>
      <c r="I284" s="147"/>
      <c r="J284" s="150"/>
      <c r="K284" s="132"/>
      <c r="L284" s="132"/>
      <c r="M284" s="132"/>
      <c r="N284" s="50" t="s">
        <v>691</v>
      </c>
      <c r="O284" s="153"/>
      <c r="P284" s="51"/>
      <c r="Q284" s="51"/>
      <c r="R284" s="153"/>
      <c r="S284" s="132"/>
      <c r="T284" s="132"/>
    </row>
    <row r="285" spans="2:20" s="39" customFormat="1" ht="18" customHeight="1" x14ac:dyDescent="0.2">
      <c r="B285" s="130"/>
      <c r="C285" s="133"/>
      <c r="D285" s="136"/>
      <c r="E285" s="139"/>
      <c r="F285" s="136"/>
      <c r="G285" s="142"/>
      <c r="H285" s="145"/>
      <c r="I285" s="148"/>
      <c r="J285" s="151"/>
      <c r="K285" s="133"/>
      <c r="L285" s="133"/>
      <c r="M285" s="133"/>
      <c r="N285" s="49" t="s">
        <v>732</v>
      </c>
      <c r="O285" s="154"/>
      <c r="P285" s="64"/>
      <c r="Q285" s="64"/>
      <c r="R285" s="154"/>
      <c r="S285" s="133"/>
      <c r="T285" s="133"/>
    </row>
    <row r="286" spans="2:20" s="39" customFormat="1" ht="18" customHeight="1" x14ac:dyDescent="0.2">
      <c r="B286" s="128" t="s">
        <v>725</v>
      </c>
      <c r="C286" s="131" t="s">
        <v>726</v>
      </c>
      <c r="D286" s="134" t="s">
        <v>729</v>
      </c>
      <c r="E286" s="137" t="s">
        <v>730</v>
      </c>
      <c r="F286" s="134" t="s">
        <v>733</v>
      </c>
      <c r="G286" s="140">
        <v>99.706999999999994</v>
      </c>
      <c r="H286" s="143">
        <v>7.15</v>
      </c>
      <c r="I286" s="146">
        <v>281.8</v>
      </c>
      <c r="J286" s="149">
        <v>7.1249999999999994E-2</v>
      </c>
      <c r="K286" s="131" t="s">
        <v>113</v>
      </c>
      <c r="L286" s="131" t="s">
        <v>137</v>
      </c>
      <c r="M286" s="131" t="s">
        <v>169</v>
      </c>
      <c r="N286" s="48" t="s">
        <v>689</v>
      </c>
      <c r="O286" s="152">
        <v>2250000000</v>
      </c>
      <c r="P286" s="69"/>
      <c r="Q286" s="69"/>
      <c r="R286" s="152">
        <v>2250000000</v>
      </c>
      <c r="S286" s="131" t="s">
        <v>697</v>
      </c>
      <c r="T286" s="131"/>
    </row>
    <row r="287" spans="2:20" s="39" customFormat="1" ht="18" customHeight="1" x14ac:dyDescent="0.2">
      <c r="B287" s="129"/>
      <c r="C287" s="132"/>
      <c r="D287" s="135"/>
      <c r="E287" s="138"/>
      <c r="F287" s="135"/>
      <c r="G287" s="141"/>
      <c r="H287" s="144"/>
      <c r="I287" s="147"/>
      <c r="J287" s="150"/>
      <c r="K287" s="132"/>
      <c r="L287" s="132"/>
      <c r="M287" s="132"/>
      <c r="N287" s="50" t="s">
        <v>691</v>
      </c>
      <c r="O287" s="153"/>
      <c r="P287" s="51"/>
      <c r="Q287" s="51"/>
      <c r="R287" s="153"/>
      <c r="S287" s="132"/>
      <c r="T287" s="132"/>
    </row>
    <row r="288" spans="2:20" s="39" customFormat="1" ht="18" customHeight="1" x14ac:dyDescent="0.2">
      <c r="B288" s="130"/>
      <c r="C288" s="133"/>
      <c r="D288" s="136"/>
      <c r="E288" s="139"/>
      <c r="F288" s="136"/>
      <c r="G288" s="142"/>
      <c r="H288" s="145"/>
      <c r="I288" s="148"/>
      <c r="J288" s="151"/>
      <c r="K288" s="133"/>
      <c r="L288" s="133"/>
      <c r="M288" s="133"/>
      <c r="N288" s="49" t="s">
        <v>732</v>
      </c>
      <c r="O288" s="154"/>
      <c r="P288" s="64"/>
      <c r="Q288" s="64"/>
      <c r="R288" s="154"/>
      <c r="S288" s="133"/>
      <c r="T288" s="133"/>
    </row>
    <row r="289" spans="1:20" s="39" customFormat="1" ht="18" customHeight="1" x14ac:dyDescent="0.2">
      <c r="B289" s="128" t="s">
        <v>735</v>
      </c>
      <c r="C289" s="131" t="s">
        <v>736</v>
      </c>
      <c r="D289" s="134" t="s">
        <v>775</v>
      </c>
      <c r="E289" s="137" t="s">
        <v>777</v>
      </c>
      <c r="F289" s="134" t="s">
        <v>776</v>
      </c>
      <c r="G289" s="140">
        <v>98.51</v>
      </c>
      <c r="H289" s="143">
        <v>6.375</v>
      </c>
      <c r="I289" s="146">
        <v>212.8</v>
      </c>
      <c r="J289" s="149">
        <v>6.1249999999999999E-2</v>
      </c>
      <c r="K289" s="131" t="s">
        <v>113</v>
      </c>
      <c r="L289" s="131" t="s">
        <v>137</v>
      </c>
      <c r="M289" s="131" t="s">
        <v>258</v>
      </c>
      <c r="N289" s="48" t="s">
        <v>171</v>
      </c>
      <c r="O289" s="152">
        <v>2000000000</v>
      </c>
      <c r="P289" s="69"/>
      <c r="Q289" s="69"/>
      <c r="R289" s="152">
        <v>2000000000</v>
      </c>
      <c r="S289" s="131" t="s">
        <v>697</v>
      </c>
      <c r="T289" s="131"/>
    </row>
    <row r="290" spans="1:20" s="39" customFormat="1" ht="18" customHeight="1" x14ac:dyDescent="0.2">
      <c r="B290" s="129"/>
      <c r="C290" s="132"/>
      <c r="D290" s="135"/>
      <c r="E290" s="138"/>
      <c r="F290" s="135"/>
      <c r="G290" s="141"/>
      <c r="H290" s="144"/>
      <c r="I290" s="147"/>
      <c r="J290" s="150"/>
      <c r="K290" s="132"/>
      <c r="L290" s="132"/>
      <c r="M290" s="132"/>
      <c r="N290" s="50" t="s">
        <v>682</v>
      </c>
      <c r="O290" s="153"/>
      <c r="P290" s="51"/>
      <c r="Q290" s="51"/>
      <c r="R290" s="153"/>
      <c r="S290" s="132"/>
      <c r="T290" s="132"/>
    </row>
    <row r="291" spans="1:20" s="39" customFormat="1" ht="18.75" customHeight="1" x14ac:dyDescent="0.2">
      <c r="B291" s="130"/>
      <c r="C291" s="133"/>
      <c r="D291" s="136"/>
      <c r="E291" s="139"/>
      <c r="F291" s="136"/>
      <c r="G291" s="142"/>
      <c r="H291" s="145"/>
      <c r="I291" s="148"/>
      <c r="J291" s="151"/>
      <c r="K291" s="133"/>
      <c r="L291" s="133"/>
      <c r="M291" s="133"/>
      <c r="N291" s="49" t="s">
        <v>599</v>
      </c>
      <c r="O291" s="154"/>
      <c r="P291" s="64"/>
      <c r="Q291" s="64"/>
      <c r="R291" s="154"/>
      <c r="S291" s="133"/>
      <c r="T291" s="133"/>
    </row>
    <row r="292" spans="1:20" s="39" customFormat="1" ht="18.75" customHeight="1" x14ac:dyDescent="0.2">
      <c r="B292" s="128" t="s">
        <v>778</v>
      </c>
      <c r="C292" s="131" t="s">
        <v>779</v>
      </c>
      <c r="D292" s="134" t="s">
        <v>781</v>
      </c>
      <c r="E292" s="137" t="s">
        <v>782</v>
      </c>
      <c r="F292" s="134" t="s">
        <v>783</v>
      </c>
      <c r="G292" s="140">
        <v>99.090999999999994</v>
      </c>
      <c r="H292" s="143">
        <v>6.75</v>
      </c>
      <c r="I292" s="146">
        <v>220</v>
      </c>
      <c r="J292" s="149">
        <v>6.6250000000000003E-2</v>
      </c>
      <c r="K292" s="131" t="s">
        <v>113</v>
      </c>
      <c r="L292" s="131" t="s">
        <v>137</v>
      </c>
      <c r="M292" s="131" t="s">
        <v>146</v>
      </c>
      <c r="N292" s="48" t="s">
        <v>684</v>
      </c>
      <c r="O292" s="152">
        <v>2500000000</v>
      </c>
      <c r="P292" s="69"/>
      <c r="Q292" s="69"/>
      <c r="R292" s="152">
        <v>2500000000</v>
      </c>
      <c r="S292" s="131" t="s">
        <v>697</v>
      </c>
      <c r="T292" s="131"/>
    </row>
    <row r="293" spans="1:20" s="39" customFormat="1" ht="18.75" customHeight="1" x14ac:dyDescent="0.2">
      <c r="B293" s="129"/>
      <c r="C293" s="132"/>
      <c r="D293" s="135"/>
      <c r="E293" s="138"/>
      <c r="F293" s="135"/>
      <c r="G293" s="141"/>
      <c r="H293" s="144"/>
      <c r="I293" s="147"/>
      <c r="J293" s="150"/>
      <c r="K293" s="132"/>
      <c r="L293" s="132"/>
      <c r="M293" s="132"/>
      <c r="N293" s="50" t="s">
        <v>442</v>
      </c>
      <c r="O293" s="153"/>
      <c r="P293" s="51"/>
      <c r="Q293" s="51"/>
      <c r="R293" s="153"/>
      <c r="S293" s="132"/>
      <c r="T293" s="132"/>
    </row>
    <row r="294" spans="1:20" s="39" customFormat="1" ht="18.75" customHeight="1" x14ac:dyDescent="0.2">
      <c r="B294" s="130"/>
      <c r="C294" s="133"/>
      <c r="D294" s="136"/>
      <c r="E294" s="139"/>
      <c r="F294" s="136"/>
      <c r="G294" s="142"/>
      <c r="H294" s="145"/>
      <c r="I294" s="148"/>
      <c r="J294" s="151"/>
      <c r="K294" s="133"/>
      <c r="L294" s="133"/>
      <c r="M294" s="133"/>
      <c r="N294" s="49" t="s">
        <v>631</v>
      </c>
      <c r="O294" s="154"/>
      <c r="P294" s="64"/>
      <c r="Q294" s="64"/>
      <c r="R294" s="154"/>
      <c r="S294" s="133"/>
      <c r="T294" s="133"/>
    </row>
    <row r="295" spans="1:20" s="39" customFormat="1" ht="18.75" customHeight="1" x14ac:dyDescent="0.2">
      <c r="B295" s="128" t="s">
        <v>784</v>
      </c>
      <c r="C295" s="131" t="s">
        <v>779</v>
      </c>
      <c r="D295" s="134" t="s">
        <v>786</v>
      </c>
      <c r="E295" s="137" t="s">
        <v>787</v>
      </c>
      <c r="F295" s="134" t="s">
        <v>783</v>
      </c>
      <c r="G295" s="140">
        <v>99.236999999999995</v>
      </c>
      <c r="H295" s="143">
        <v>6.73</v>
      </c>
      <c r="I295" s="146">
        <v>237.5</v>
      </c>
      <c r="J295" s="149">
        <v>6.6250000000000003E-2</v>
      </c>
      <c r="K295" s="131" t="s">
        <v>113</v>
      </c>
      <c r="L295" s="131" t="s">
        <v>137</v>
      </c>
      <c r="M295" s="131" t="s">
        <v>146</v>
      </c>
      <c r="N295" s="48" t="s">
        <v>689</v>
      </c>
      <c r="O295" s="152">
        <v>1250000000</v>
      </c>
      <c r="P295" s="69"/>
      <c r="Q295" s="69"/>
      <c r="R295" s="152">
        <v>1250000000</v>
      </c>
      <c r="S295" s="131" t="s">
        <v>697</v>
      </c>
      <c r="T295" s="131"/>
    </row>
    <row r="296" spans="1:20" s="39" customFormat="1" ht="18.75" customHeight="1" x14ac:dyDescent="0.2">
      <c r="B296" s="129"/>
      <c r="C296" s="132"/>
      <c r="D296" s="135"/>
      <c r="E296" s="138"/>
      <c r="F296" s="135"/>
      <c r="G296" s="141"/>
      <c r="H296" s="144"/>
      <c r="I296" s="147"/>
      <c r="J296" s="150"/>
      <c r="K296" s="132"/>
      <c r="L296" s="132"/>
      <c r="M296" s="132"/>
      <c r="N296" s="50" t="s">
        <v>690</v>
      </c>
      <c r="O296" s="153"/>
      <c r="P296" s="51"/>
      <c r="Q296" s="51"/>
      <c r="R296" s="153"/>
      <c r="S296" s="132"/>
      <c r="T296" s="132"/>
    </row>
    <row r="297" spans="1:20" s="39" customFormat="1" ht="18.75" customHeight="1" x14ac:dyDescent="0.2">
      <c r="B297" s="130"/>
      <c r="C297" s="133"/>
      <c r="D297" s="136"/>
      <c r="E297" s="139"/>
      <c r="F297" s="136"/>
      <c r="G297" s="142"/>
      <c r="H297" s="145"/>
      <c r="I297" s="148"/>
      <c r="J297" s="151"/>
      <c r="K297" s="133"/>
      <c r="L297" s="133"/>
      <c r="M297" s="133"/>
      <c r="N297" s="49" t="s">
        <v>273</v>
      </c>
      <c r="O297" s="154"/>
      <c r="P297" s="64"/>
      <c r="Q297" s="64"/>
      <c r="R297" s="154"/>
      <c r="S297" s="133"/>
      <c r="T297" s="133"/>
    </row>
    <row r="298" spans="1:20" s="39" customFormat="1" ht="18.75" customHeight="1" x14ac:dyDescent="0.2">
      <c r="B298" s="128" t="s">
        <v>785</v>
      </c>
      <c r="C298" s="131" t="s">
        <v>789</v>
      </c>
      <c r="D298" s="134" t="s">
        <v>786</v>
      </c>
      <c r="E298" s="137" t="s">
        <v>787</v>
      </c>
      <c r="F298" s="134" t="s">
        <v>788</v>
      </c>
      <c r="G298" s="140">
        <v>99.177999999999997</v>
      </c>
      <c r="H298" s="143">
        <v>5.68</v>
      </c>
      <c r="I298" s="146">
        <v>175.5</v>
      </c>
      <c r="J298" s="149">
        <v>5.5E-2</v>
      </c>
      <c r="K298" s="131" t="s">
        <v>113</v>
      </c>
      <c r="L298" s="131" t="s">
        <v>137</v>
      </c>
      <c r="M298" s="131" t="s">
        <v>114</v>
      </c>
      <c r="N298" s="48" t="s">
        <v>689</v>
      </c>
      <c r="O298" s="152">
        <v>1500000000</v>
      </c>
      <c r="P298" s="69"/>
      <c r="Q298" s="69"/>
      <c r="R298" s="152">
        <v>1500000000</v>
      </c>
      <c r="S298" s="131" t="s">
        <v>697</v>
      </c>
      <c r="T298" s="131"/>
    </row>
    <row r="299" spans="1:20" s="39" customFormat="1" ht="18.75" customHeight="1" x14ac:dyDescent="0.2">
      <c r="B299" s="129"/>
      <c r="C299" s="132"/>
      <c r="D299" s="135"/>
      <c r="E299" s="138"/>
      <c r="F299" s="135"/>
      <c r="G299" s="141"/>
      <c r="H299" s="144"/>
      <c r="I299" s="147"/>
      <c r="J299" s="150"/>
      <c r="K299" s="132"/>
      <c r="L299" s="132"/>
      <c r="M299" s="132"/>
      <c r="N299" s="50" t="s">
        <v>690</v>
      </c>
      <c r="O299" s="153"/>
      <c r="P299" s="51"/>
      <c r="Q299" s="51"/>
      <c r="R299" s="153"/>
      <c r="S299" s="132"/>
      <c r="T299" s="132"/>
    </row>
    <row r="300" spans="1:20" s="39" customFormat="1" ht="18.75" customHeight="1" x14ac:dyDescent="0.2">
      <c r="B300" s="130"/>
      <c r="C300" s="133"/>
      <c r="D300" s="136"/>
      <c r="E300" s="139"/>
      <c r="F300" s="136"/>
      <c r="G300" s="142"/>
      <c r="H300" s="145"/>
      <c r="I300" s="148"/>
      <c r="J300" s="151"/>
      <c r="K300" s="133"/>
      <c r="L300" s="133"/>
      <c r="M300" s="133"/>
      <c r="N300" s="49" t="s">
        <v>273</v>
      </c>
      <c r="O300" s="154"/>
      <c r="P300" s="64"/>
      <c r="Q300" s="64"/>
      <c r="R300" s="154"/>
      <c r="S300" s="133"/>
      <c r="T300" s="133"/>
    </row>
    <row r="301" spans="1:20" s="39" customFormat="1" ht="18.75" customHeight="1" x14ac:dyDescent="0.2">
      <c r="B301" s="128" t="s">
        <v>790</v>
      </c>
      <c r="C301" s="271" t="s">
        <v>789</v>
      </c>
      <c r="D301" s="272" t="s">
        <v>792</v>
      </c>
      <c r="E301" s="273" t="s">
        <v>793</v>
      </c>
      <c r="F301" s="272" t="s">
        <v>788</v>
      </c>
      <c r="G301" s="274">
        <v>101.33799999999999</v>
      </c>
      <c r="H301" s="275">
        <v>5.2</v>
      </c>
      <c r="I301" s="276">
        <v>146.4</v>
      </c>
      <c r="J301" s="149">
        <v>5.5E-2</v>
      </c>
      <c r="K301" s="131" t="s">
        <v>113</v>
      </c>
      <c r="L301" s="131" t="s">
        <v>137</v>
      </c>
      <c r="M301" s="131" t="s">
        <v>114</v>
      </c>
      <c r="N301" s="48" t="s">
        <v>684</v>
      </c>
      <c r="O301" s="152">
        <v>750000000</v>
      </c>
      <c r="P301" s="277"/>
      <c r="Q301" s="277"/>
      <c r="R301" s="152">
        <v>750000000</v>
      </c>
      <c r="S301" s="131" t="s">
        <v>697</v>
      </c>
      <c r="T301" s="271"/>
    </row>
    <row r="302" spans="1:20" s="39" customFormat="1" ht="18.75" customHeight="1" x14ac:dyDescent="0.2">
      <c r="B302" s="300"/>
      <c r="C302" s="278"/>
      <c r="D302" s="279"/>
      <c r="E302" s="280"/>
      <c r="F302" s="279"/>
      <c r="G302" s="281"/>
      <c r="H302" s="282"/>
      <c r="I302" s="283"/>
      <c r="J302" s="150"/>
      <c r="K302" s="132"/>
      <c r="L302" s="132"/>
      <c r="M302" s="132"/>
      <c r="N302" s="284" t="s">
        <v>682</v>
      </c>
      <c r="O302" s="153"/>
      <c r="P302" s="285"/>
      <c r="Q302" s="285"/>
      <c r="R302" s="153"/>
      <c r="S302" s="132"/>
      <c r="T302" s="278"/>
    </row>
    <row r="303" spans="1:20" s="39" customFormat="1" ht="18.75" customHeight="1" x14ac:dyDescent="0.2">
      <c r="B303" s="130"/>
      <c r="C303" s="286"/>
      <c r="D303" s="287"/>
      <c r="E303" s="288"/>
      <c r="F303" s="287"/>
      <c r="G303" s="289"/>
      <c r="H303" s="290"/>
      <c r="I303" s="291"/>
      <c r="J303" s="151"/>
      <c r="K303" s="133"/>
      <c r="L303" s="133"/>
      <c r="M303" s="133"/>
      <c r="N303" s="49" t="s">
        <v>683</v>
      </c>
      <c r="O303" s="154"/>
      <c r="P303" s="292"/>
      <c r="Q303" s="292"/>
      <c r="R303" s="154"/>
      <c r="S303" s="133"/>
      <c r="T303" s="286"/>
    </row>
    <row r="304" spans="1:20" s="295" customFormat="1" ht="18.75" customHeight="1" x14ac:dyDescent="0.2">
      <c r="A304" s="39"/>
      <c r="B304" s="128" t="s">
        <v>791</v>
      </c>
      <c r="C304" s="271" t="s">
        <v>795</v>
      </c>
      <c r="D304" s="272" t="s">
        <v>792</v>
      </c>
      <c r="E304" s="273" t="s">
        <v>793</v>
      </c>
      <c r="F304" s="271" t="s">
        <v>794</v>
      </c>
      <c r="G304" s="271">
        <v>97.037999999999997</v>
      </c>
      <c r="H304" s="303">
        <v>7.5</v>
      </c>
      <c r="I304" s="271">
        <v>252.7</v>
      </c>
      <c r="J304" s="302">
        <v>7.2499999999999995E-2</v>
      </c>
      <c r="K304" s="131" t="s">
        <v>113</v>
      </c>
      <c r="L304" s="131" t="s">
        <v>137</v>
      </c>
      <c r="M304" s="271" t="s">
        <v>169</v>
      </c>
      <c r="N304" s="48" t="s">
        <v>684</v>
      </c>
      <c r="O304" s="152">
        <v>2500000000</v>
      </c>
      <c r="P304" s="294"/>
      <c r="Q304" s="294"/>
      <c r="R304" s="152">
        <v>2500000000</v>
      </c>
      <c r="S304" s="131" t="s">
        <v>697</v>
      </c>
      <c r="T304" s="293"/>
    </row>
    <row r="305" spans="1:20" s="295" customFormat="1" ht="18.75" customHeight="1" x14ac:dyDescent="0.2">
      <c r="A305" s="39"/>
      <c r="B305" s="300"/>
      <c r="C305" s="278"/>
      <c r="D305" s="279"/>
      <c r="E305" s="280"/>
      <c r="F305" s="278"/>
      <c r="G305" s="278"/>
      <c r="H305" s="304"/>
      <c r="I305" s="278"/>
      <c r="J305" s="278"/>
      <c r="K305" s="132"/>
      <c r="L305" s="132"/>
      <c r="M305" s="278"/>
      <c r="N305" s="301" t="s">
        <v>682</v>
      </c>
      <c r="O305" s="153"/>
      <c r="P305" s="297"/>
      <c r="Q305" s="297"/>
      <c r="R305" s="153"/>
      <c r="S305" s="132"/>
      <c r="T305" s="296"/>
    </row>
    <row r="306" spans="1:20" s="295" customFormat="1" ht="18.75" customHeight="1" x14ac:dyDescent="0.2">
      <c r="A306" s="39"/>
      <c r="B306" s="130"/>
      <c r="C306" s="286"/>
      <c r="D306" s="287"/>
      <c r="E306" s="288"/>
      <c r="F306" s="286"/>
      <c r="G306" s="286"/>
      <c r="H306" s="305"/>
      <c r="I306" s="286"/>
      <c r="J306" s="286"/>
      <c r="K306" s="133"/>
      <c r="L306" s="133"/>
      <c r="M306" s="286"/>
      <c r="N306" s="49" t="s">
        <v>683</v>
      </c>
      <c r="O306" s="154"/>
      <c r="P306" s="299"/>
      <c r="Q306" s="299"/>
      <c r="R306" s="154"/>
      <c r="S306" s="133"/>
      <c r="T306" s="298"/>
    </row>
    <row r="307" spans="1:20" s="39" customFormat="1" ht="18.75" customHeight="1" x14ac:dyDescent="0.25">
      <c r="B307" s="41"/>
      <c r="C307" s="42"/>
      <c r="D307" s="43"/>
      <c r="E307" s="43"/>
      <c r="F307" s="43"/>
      <c r="G307" s="43"/>
      <c r="J307" s="43"/>
      <c r="K307" s="43"/>
      <c r="L307" s="43"/>
      <c r="M307" s="43"/>
      <c r="S307" s="43"/>
    </row>
    <row r="308" spans="1:20" ht="12.75" customHeight="1" x14ac:dyDescent="0.2">
      <c r="S308" s="44"/>
    </row>
    <row r="309" spans="1:20" ht="12.75" customHeight="1" x14ac:dyDescent="0.2">
      <c r="C309" s="45"/>
    </row>
    <row r="310" spans="1:20" ht="12.75" customHeight="1" x14ac:dyDescent="0.2">
      <c r="B310" s="45" t="s">
        <v>702</v>
      </c>
      <c r="J310" s="3"/>
    </row>
    <row r="311" spans="1:20" ht="12.75" customHeight="1" x14ac:dyDescent="0.2">
      <c r="B311" s="1" t="s">
        <v>703</v>
      </c>
      <c r="C311" s="1" t="s">
        <v>285</v>
      </c>
      <c r="J311" s="3"/>
    </row>
    <row r="312" spans="1:20" ht="12.75" customHeight="1" x14ac:dyDescent="0.2">
      <c r="B312" s="1" t="s">
        <v>704</v>
      </c>
      <c r="J312" s="3"/>
      <c r="K312" s="3"/>
    </row>
    <row r="313" spans="1:20" ht="14.25" x14ac:dyDescent="0.2">
      <c r="B313" s="1" t="s">
        <v>705</v>
      </c>
      <c r="J313" s="3"/>
      <c r="K313" s="3"/>
    </row>
    <row r="314" spans="1:20" x14ac:dyDescent="0.2">
      <c r="B314" s="1" t="s">
        <v>706</v>
      </c>
      <c r="J314" s="3"/>
      <c r="K314" s="46"/>
    </row>
    <row r="315" spans="1:20" x14ac:dyDescent="0.2">
      <c r="B315" s="1" t="s">
        <v>707</v>
      </c>
      <c r="J315" s="3"/>
      <c r="K315" s="46"/>
    </row>
    <row r="316" spans="1:20" ht="15.75" x14ac:dyDescent="0.25">
      <c r="B316" s="1" t="s">
        <v>774</v>
      </c>
      <c r="J316" s="3"/>
      <c r="K316" s="46"/>
      <c r="O316" s="71" t="s">
        <v>739</v>
      </c>
      <c r="P316" s="72"/>
      <c r="Q316" s="72"/>
      <c r="R316" s="73" t="s">
        <v>738</v>
      </c>
      <c r="S316" s="74" t="s">
        <v>737</v>
      </c>
    </row>
    <row r="317" spans="1:20" ht="15.75" x14ac:dyDescent="0.25">
      <c r="B317" s="1" t="s">
        <v>708</v>
      </c>
      <c r="J317" s="3"/>
      <c r="K317" s="3"/>
      <c r="N317" s="42"/>
      <c r="O317" s="127">
        <f>S317-R317</f>
        <v>15196686201.800415</v>
      </c>
      <c r="P317" s="75"/>
      <c r="Q317" s="75"/>
      <c r="R317" s="76">
        <f>SUM(R133:R306)</f>
        <v>84803313798.199585</v>
      </c>
      <c r="S317" s="77">
        <v>100000000000</v>
      </c>
    </row>
    <row r="318" spans="1:20" x14ac:dyDescent="0.2">
      <c r="B318" s="1" t="s">
        <v>709</v>
      </c>
    </row>
    <row r="319" spans="1:20" x14ac:dyDescent="0.2">
      <c r="B319" s="1" t="s">
        <v>710</v>
      </c>
    </row>
    <row r="320" spans="1:20" x14ac:dyDescent="0.2">
      <c r="B320" s="1" t="s">
        <v>711</v>
      </c>
      <c r="L320" s="3"/>
    </row>
    <row r="321" spans="2:18" x14ac:dyDescent="0.2">
      <c r="B321" s="1" t="s">
        <v>712</v>
      </c>
      <c r="R321" s="3"/>
    </row>
    <row r="322" spans="2:18" x14ac:dyDescent="0.2">
      <c r="B322" s="1" t="s">
        <v>713</v>
      </c>
      <c r="R322" s="3"/>
    </row>
    <row r="323" spans="2:18" x14ac:dyDescent="0.2">
      <c r="B323" s="47" t="s">
        <v>714</v>
      </c>
    </row>
    <row r="324" spans="2:18" x14ac:dyDescent="0.2">
      <c r="B324" s="47" t="s">
        <v>715</v>
      </c>
    </row>
    <row r="325" spans="2:18" x14ac:dyDescent="0.2">
      <c r="B325" s="47" t="s">
        <v>716</v>
      </c>
    </row>
    <row r="326" spans="2:18" x14ac:dyDescent="0.2">
      <c r="B326" s="47" t="s">
        <v>717</v>
      </c>
    </row>
    <row r="327" spans="2:18" x14ac:dyDescent="0.2">
      <c r="B327" s="47" t="s">
        <v>718</v>
      </c>
    </row>
    <row r="328" spans="2:18" x14ac:dyDescent="0.2">
      <c r="B328" s="1" t="s">
        <v>719</v>
      </c>
    </row>
    <row r="329" spans="2:18" x14ac:dyDescent="0.2">
      <c r="B329" s="1" t="s">
        <v>720</v>
      </c>
    </row>
  </sheetData>
  <autoFilter ref="B9:S307" xr:uid="{F036980D-4F5E-4DA0-87F8-2F0A0B8D9F49}">
    <filterColumn colId="8" showButton="0"/>
    <filterColumn colId="13" showButton="0"/>
    <filterColumn colId="14" showButton="0"/>
    <filterColumn colId="15" showButton="0"/>
  </autoFilter>
  <mergeCells count="1952">
    <mergeCell ref="B301:B303"/>
    <mergeCell ref="C301:C303"/>
    <mergeCell ref="D301:D303"/>
    <mergeCell ref="E301:E303"/>
    <mergeCell ref="F301:F303"/>
    <mergeCell ref="G301:G303"/>
    <mergeCell ref="H301:H303"/>
    <mergeCell ref="I301:I303"/>
    <mergeCell ref="J301:J303"/>
    <mergeCell ref="K301:K303"/>
    <mergeCell ref="L301:L303"/>
    <mergeCell ref="M301:M303"/>
    <mergeCell ref="O301:O303"/>
    <mergeCell ref="R301:R303"/>
    <mergeCell ref="S301:S303"/>
    <mergeCell ref="T301:T303"/>
    <mergeCell ref="B304:B306"/>
    <mergeCell ref="C304:C306"/>
    <mergeCell ref="D304:D306"/>
    <mergeCell ref="E304:E306"/>
    <mergeCell ref="F304:F306"/>
    <mergeCell ref="G304:G306"/>
    <mergeCell ref="H304:H306"/>
    <mergeCell ref="I304:I306"/>
    <mergeCell ref="J304:J306"/>
    <mergeCell ref="K304:K306"/>
    <mergeCell ref="L304:L306"/>
    <mergeCell ref="M304:M306"/>
    <mergeCell ref="O304:O306"/>
    <mergeCell ref="R304:R306"/>
    <mergeCell ref="S304:S306"/>
    <mergeCell ref="T304:T306"/>
    <mergeCell ref="B295:B297"/>
    <mergeCell ref="C295:C297"/>
    <mergeCell ref="D295:D297"/>
    <mergeCell ref="E295:E297"/>
    <mergeCell ref="F295:F297"/>
    <mergeCell ref="G295:G297"/>
    <mergeCell ref="H295:H297"/>
    <mergeCell ref="I295:I297"/>
    <mergeCell ref="J295:J297"/>
    <mergeCell ref="K295:K297"/>
    <mergeCell ref="L295:L297"/>
    <mergeCell ref="M295:M297"/>
    <mergeCell ref="O295:O297"/>
    <mergeCell ref="R295:R297"/>
    <mergeCell ref="S295:S297"/>
    <mergeCell ref="T295:T297"/>
    <mergeCell ref="B298:B300"/>
    <mergeCell ref="C298:C300"/>
    <mergeCell ref="D298:D300"/>
    <mergeCell ref="E298:E300"/>
    <mergeCell ref="F298:F300"/>
    <mergeCell ref="G298:G300"/>
    <mergeCell ref="H298:H300"/>
    <mergeCell ref="I298:I300"/>
    <mergeCell ref="J298:J300"/>
    <mergeCell ref="K298:K300"/>
    <mergeCell ref="L298:L300"/>
    <mergeCell ref="M298:M300"/>
    <mergeCell ref="O298:O300"/>
    <mergeCell ref="R298:R300"/>
    <mergeCell ref="S298:S300"/>
    <mergeCell ref="T298:T300"/>
    <mergeCell ref="T277:T279"/>
    <mergeCell ref="T280:T282"/>
    <mergeCell ref="T283:T285"/>
    <mergeCell ref="T286:T288"/>
    <mergeCell ref="T289:T291"/>
    <mergeCell ref="T222:T224"/>
    <mergeCell ref="T225:T227"/>
    <mergeCell ref="T231:T232"/>
    <mergeCell ref="T233:T235"/>
    <mergeCell ref="T236:T238"/>
    <mergeCell ref="T239:T241"/>
    <mergeCell ref="T242:T244"/>
    <mergeCell ref="T245:T247"/>
    <mergeCell ref="T248:T250"/>
    <mergeCell ref="T251:T253"/>
    <mergeCell ref="T254:T257"/>
    <mergeCell ref="T258:T261"/>
    <mergeCell ref="T262:T264"/>
    <mergeCell ref="T265:T267"/>
    <mergeCell ref="T268:T270"/>
    <mergeCell ref="T271:T273"/>
    <mergeCell ref="T274:T276"/>
    <mergeCell ref="T187:T188"/>
    <mergeCell ref="T189:T190"/>
    <mergeCell ref="T191:T192"/>
    <mergeCell ref="T193:T194"/>
    <mergeCell ref="T195:T196"/>
    <mergeCell ref="T197:T198"/>
    <mergeCell ref="T199:T200"/>
    <mergeCell ref="T201:T202"/>
    <mergeCell ref="T203:T204"/>
    <mergeCell ref="T205:T206"/>
    <mergeCell ref="T207:T208"/>
    <mergeCell ref="T209:T210"/>
    <mergeCell ref="T211:T212"/>
    <mergeCell ref="T213:T214"/>
    <mergeCell ref="T215:T216"/>
    <mergeCell ref="T217:T218"/>
    <mergeCell ref="T219:T221"/>
    <mergeCell ref="T153:T154"/>
    <mergeCell ref="T155:T156"/>
    <mergeCell ref="T157:T158"/>
    <mergeCell ref="T159:T160"/>
    <mergeCell ref="T161:T162"/>
    <mergeCell ref="T163:T164"/>
    <mergeCell ref="T165:T166"/>
    <mergeCell ref="T167:T168"/>
    <mergeCell ref="T169:T170"/>
    <mergeCell ref="T171:T172"/>
    <mergeCell ref="T173:T174"/>
    <mergeCell ref="T175:T176"/>
    <mergeCell ref="T177:T178"/>
    <mergeCell ref="T179:T180"/>
    <mergeCell ref="T181:T182"/>
    <mergeCell ref="T183:T184"/>
    <mergeCell ref="T185:T186"/>
    <mergeCell ref="T115:T116"/>
    <mergeCell ref="T117:T118"/>
    <mergeCell ref="T119:T120"/>
    <mergeCell ref="T121:T122"/>
    <mergeCell ref="T123:T124"/>
    <mergeCell ref="T125:T126"/>
    <mergeCell ref="T131:T132"/>
    <mergeCell ref="T133:T134"/>
    <mergeCell ref="T135:T136"/>
    <mergeCell ref="T137:T138"/>
    <mergeCell ref="T139:T140"/>
    <mergeCell ref="T141:T142"/>
    <mergeCell ref="T143:T144"/>
    <mergeCell ref="T145:T146"/>
    <mergeCell ref="T147:T148"/>
    <mergeCell ref="T149:T150"/>
    <mergeCell ref="T151:T152"/>
    <mergeCell ref="T75:T78"/>
    <mergeCell ref="T79:T80"/>
    <mergeCell ref="T81:T84"/>
    <mergeCell ref="T85:T86"/>
    <mergeCell ref="T87:T88"/>
    <mergeCell ref="T89:T90"/>
    <mergeCell ref="T91:T92"/>
    <mergeCell ref="T93:T94"/>
    <mergeCell ref="T95:T96"/>
    <mergeCell ref="T97:T98"/>
    <mergeCell ref="T99:T100"/>
    <mergeCell ref="T101:T102"/>
    <mergeCell ref="T103:T104"/>
    <mergeCell ref="T105:T106"/>
    <mergeCell ref="T107:T108"/>
    <mergeCell ref="T109:T110"/>
    <mergeCell ref="T111:T114"/>
    <mergeCell ref="T6:T8"/>
    <mergeCell ref="T9:T11"/>
    <mergeCell ref="T17:T18"/>
    <mergeCell ref="T32:T33"/>
    <mergeCell ref="T34:T35"/>
    <mergeCell ref="T36:T37"/>
    <mergeCell ref="T39:T42"/>
    <mergeCell ref="T43:T46"/>
    <mergeCell ref="T47:T52"/>
    <mergeCell ref="T53:T54"/>
    <mergeCell ref="T55:T58"/>
    <mergeCell ref="T59:T60"/>
    <mergeCell ref="T61:T62"/>
    <mergeCell ref="T63:T64"/>
    <mergeCell ref="T65:T68"/>
    <mergeCell ref="T69:T70"/>
    <mergeCell ref="T71:T74"/>
    <mergeCell ref="B289:B291"/>
    <mergeCell ref="C289:C291"/>
    <mergeCell ref="D289:D291"/>
    <mergeCell ref="E289:E291"/>
    <mergeCell ref="F289:F291"/>
    <mergeCell ref="G289:G291"/>
    <mergeCell ref="H289:H291"/>
    <mergeCell ref="I289:I291"/>
    <mergeCell ref="J289:J291"/>
    <mergeCell ref="K289:K291"/>
    <mergeCell ref="M289:M291"/>
    <mergeCell ref="L289:L291"/>
    <mergeCell ref="O289:O291"/>
    <mergeCell ref="R289:R291"/>
    <mergeCell ref="S289:S291"/>
    <mergeCell ref="I228:I230"/>
    <mergeCell ref="B228:B230"/>
    <mergeCell ref="B286:B288"/>
    <mergeCell ref="C286:C288"/>
    <mergeCell ref="D286:D288"/>
    <mergeCell ref="E286:E288"/>
    <mergeCell ref="F286:F288"/>
    <mergeCell ref="G286:G288"/>
    <mergeCell ref="H286:H288"/>
    <mergeCell ref="I286:I288"/>
    <mergeCell ref="J286:J288"/>
    <mergeCell ref="K286:K288"/>
    <mergeCell ref="L286:L288"/>
    <mergeCell ref="M286:M288"/>
    <mergeCell ref="O286:O288"/>
    <mergeCell ref="R286:R288"/>
    <mergeCell ref="S286:S288"/>
    <mergeCell ref="B283:B285"/>
    <mergeCell ref="C283:C285"/>
    <mergeCell ref="D283:D285"/>
    <mergeCell ref="E283:E285"/>
    <mergeCell ref="F283:F285"/>
    <mergeCell ref="G283:G285"/>
    <mergeCell ref="H283:H285"/>
    <mergeCell ref="I283:I285"/>
    <mergeCell ref="J283:J285"/>
    <mergeCell ref="K283:K285"/>
    <mergeCell ref="L283:L285"/>
    <mergeCell ref="M283:M285"/>
    <mergeCell ref="O283:O285"/>
    <mergeCell ref="R283:R285"/>
    <mergeCell ref="S283:S285"/>
    <mergeCell ref="B280:B282"/>
    <mergeCell ref="C280:C282"/>
    <mergeCell ref="D280:D282"/>
    <mergeCell ref="E280:E282"/>
    <mergeCell ref="F280:F282"/>
    <mergeCell ref="G280:G282"/>
    <mergeCell ref="H280:H282"/>
    <mergeCell ref="I280:I282"/>
    <mergeCell ref="J280:J282"/>
    <mergeCell ref="K280:K282"/>
    <mergeCell ref="L280:L282"/>
    <mergeCell ref="M280:M282"/>
    <mergeCell ref="O280:O282"/>
    <mergeCell ref="R280:R282"/>
    <mergeCell ref="S280:S282"/>
    <mergeCell ref="S277:S279"/>
    <mergeCell ref="O32:O33"/>
    <mergeCell ref="P32:P33"/>
    <mergeCell ref="Q32:Q33"/>
    <mergeCell ref="R32:R33"/>
    <mergeCell ref="S32:S33"/>
    <mergeCell ref="Q24:Q26"/>
    <mergeCell ref="M277:M279"/>
    <mergeCell ref="C24:C29"/>
    <mergeCell ref="D24:D26"/>
    <mergeCell ref="E24:E26"/>
    <mergeCell ref="F24:F26"/>
    <mergeCell ref="G24:G26"/>
    <mergeCell ref="H24:H26"/>
    <mergeCell ref="I24:I26"/>
    <mergeCell ref="I32:I33"/>
    <mergeCell ref="J32:J33"/>
    <mergeCell ref="K32:K33"/>
    <mergeCell ref="L32:L33"/>
    <mergeCell ref="M32:M33"/>
    <mergeCell ref="I27:I29"/>
    <mergeCell ref="J39:J42"/>
    <mergeCell ref="K39:K42"/>
    <mergeCell ref="L39:L42"/>
    <mergeCell ref="M39:M42"/>
    <mergeCell ref="G47:G48"/>
    <mergeCell ref="H73:H74"/>
    <mergeCell ref="G71:G72"/>
    <mergeCell ref="H71:H72"/>
    <mergeCell ref="I149:I150"/>
    <mergeCell ref="J149:J150"/>
    <mergeCell ref="K149:K150"/>
    <mergeCell ref="O6:R6"/>
    <mergeCell ref="S6:S8"/>
    <mergeCell ref="J7:K7"/>
    <mergeCell ref="P7:R7"/>
    <mergeCell ref="J9:K9"/>
    <mergeCell ref="O9:R9"/>
    <mergeCell ref="S9:S11"/>
    <mergeCell ref="J10:K10"/>
    <mergeCell ref="P10:R10"/>
    <mergeCell ref="S17:S18"/>
    <mergeCell ref="C20:C23"/>
    <mergeCell ref="D20:D23"/>
    <mergeCell ref="E20:E23"/>
    <mergeCell ref="F20:F23"/>
    <mergeCell ref="J20:J23"/>
    <mergeCell ref="K20:K23"/>
    <mergeCell ref="R20:R23"/>
    <mergeCell ref="O17:O18"/>
    <mergeCell ref="P17:P18"/>
    <mergeCell ref="R17:R18"/>
    <mergeCell ref="H17:H18"/>
    <mergeCell ref="L149:L150"/>
    <mergeCell ref="M149:M150"/>
    <mergeCell ref="K205:K206"/>
    <mergeCell ref="L205:L206"/>
    <mergeCell ref="M205:M206"/>
    <mergeCell ref="J215:J216"/>
    <mergeCell ref="B277:B279"/>
    <mergeCell ref="C277:C279"/>
    <mergeCell ref="D277:D279"/>
    <mergeCell ref="E277:E279"/>
    <mergeCell ref="F277:F279"/>
    <mergeCell ref="G277:G279"/>
    <mergeCell ref="H277:H279"/>
    <mergeCell ref="J6:K6"/>
    <mergeCell ref="I277:I279"/>
    <mergeCell ref="J277:J279"/>
    <mergeCell ref="K277:K279"/>
    <mergeCell ref="L277:L279"/>
    <mergeCell ref="B36:B37"/>
    <mergeCell ref="C36:C37"/>
    <mergeCell ref="D36:D37"/>
    <mergeCell ref="E36:E37"/>
    <mergeCell ref="F36:F37"/>
    <mergeCell ref="G36:G37"/>
    <mergeCell ref="M34:M35"/>
    <mergeCell ref="C43:C46"/>
    <mergeCell ref="D43:D44"/>
    <mergeCell ref="E43:E46"/>
    <mergeCell ref="F43:F46"/>
    <mergeCell ref="G43:G44"/>
    <mergeCell ref="J47:J52"/>
    <mergeCell ref="K47:K52"/>
    <mergeCell ref="P27:P29"/>
    <mergeCell ref="C30:C31"/>
    <mergeCell ref="N30:N31"/>
    <mergeCell ref="B32:B33"/>
    <mergeCell ref="C32:C33"/>
    <mergeCell ref="D32:D33"/>
    <mergeCell ref="E32:E33"/>
    <mergeCell ref="F32:F33"/>
    <mergeCell ref="G32:G33"/>
    <mergeCell ref="K24:K29"/>
    <mergeCell ref="L24:L29"/>
    <mergeCell ref="M24:M29"/>
    <mergeCell ref="P24:P26"/>
    <mergeCell ref="D27:D29"/>
    <mergeCell ref="B17:B18"/>
    <mergeCell ref="C17:C18"/>
    <mergeCell ref="D17:D18"/>
    <mergeCell ref="E17:E18"/>
    <mergeCell ref="F17:F18"/>
    <mergeCell ref="G17:G18"/>
    <mergeCell ref="E27:E29"/>
    <mergeCell ref="F27:F29"/>
    <mergeCell ref="I17:I18"/>
    <mergeCell ref="G27:G29"/>
    <mergeCell ref="H27:H29"/>
    <mergeCell ref="M20:M23"/>
    <mergeCell ref="K17:K18"/>
    <mergeCell ref="L17:L18"/>
    <mergeCell ref="M17:M18"/>
    <mergeCell ref="J17:J18"/>
    <mergeCell ref="J24:J29"/>
    <mergeCell ref="H32:H33"/>
    <mergeCell ref="O34:O35"/>
    <mergeCell ref="P34:P35"/>
    <mergeCell ref="Q34:Q35"/>
    <mergeCell ref="R34:R35"/>
    <mergeCell ref="S34:S35"/>
    <mergeCell ref="G34:G35"/>
    <mergeCell ref="H34:H35"/>
    <mergeCell ref="I34:I35"/>
    <mergeCell ref="J34:J35"/>
    <mergeCell ref="K34:K35"/>
    <mergeCell ref="L34:L35"/>
    <mergeCell ref="B34:B35"/>
    <mergeCell ref="C34:C35"/>
    <mergeCell ref="D34:D35"/>
    <mergeCell ref="E34:E35"/>
    <mergeCell ref="F34:F35"/>
    <mergeCell ref="S39:S42"/>
    <mergeCell ref="P36:P37"/>
    <mergeCell ref="R36:R37"/>
    <mergeCell ref="S36:S37"/>
    <mergeCell ref="C39:C42"/>
    <mergeCell ref="D39:D42"/>
    <mergeCell ref="E39:E42"/>
    <mergeCell ref="F39:F42"/>
    <mergeCell ref="G39:G42"/>
    <mergeCell ref="H39:H42"/>
    <mergeCell ref="I39:I42"/>
    <mergeCell ref="H36:H37"/>
    <mergeCell ref="I36:I37"/>
    <mergeCell ref="K36:K37"/>
    <mergeCell ref="L36:L37"/>
    <mergeCell ref="M36:M37"/>
    <mergeCell ref="O36:O37"/>
    <mergeCell ref="B51:B52"/>
    <mergeCell ref="D51:D52"/>
    <mergeCell ref="G51:G52"/>
    <mergeCell ref="O43:O44"/>
    <mergeCell ref="P43:P44"/>
    <mergeCell ref="R43:R46"/>
    <mergeCell ref="S43:S46"/>
    <mergeCell ref="D45:D46"/>
    <mergeCell ref="G45:G46"/>
    <mergeCell ref="H45:H46"/>
    <mergeCell ref="I45:I46"/>
    <mergeCell ref="P45:P46"/>
    <mergeCell ref="H43:H44"/>
    <mergeCell ref="I43:I44"/>
    <mergeCell ref="J43:J46"/>
    <mergeCell ref="K43:K46"/>
    <mergeCell ref="L43:L46"/>
    <mergeCell ref="M43:M46"/>
    <mergeCell ref="P51:P52"/>
    <mergeCell ref="O47:O48"/>
    <mergeCell ref="P47:P48"/>
    <mergeCell ref="R47:R52"/>
    <mergeCell ref="S47:S52"/>
    <mergeCell ref="B49:B50"/>
    <mergeCell ref="D49:D50"/>
    <mergeCell ref="G49:G50"/>
    <mergeCell ref="H49:H50"/>
    <mergeCell ref="I49:I50"/>
    <mergeCell ref="P49:P50"/>
    <mergeCell ref="H47:H48"/>
    <mergeCell ref="I47:I48"/>
    <mergeCell ref="L47:L52"/>
    <mergeCell ref="M47:M52"/>
    <mergeCell ref="H51:H52"/>
    <mergeCell ref="I51:I52"/>
    <mergeCell ref="B47:B48"/>
    <mergeCell ref="C47:C52"/>
    <mergeCell ref="D47:D48"/>
    <mergeCell ref="E47:E52"/>
    <mergeCell ref="F47:F52"/>
    <mergeCell ref="C55:C58"/>
    <mergeCell ref="D55:D56"/>
    <mergeCell ref="E55:E56"/>
    <mergeCell ref="F55:F56"/>
    <mergeCell ref="G55:G56"/>
    <mergeCell ref="H55:H56"/>
    <mergeCell ref="I55:I56"/>
    <mergeCell ref="J55:J58"/>
    <mergeCell ref="K55:K58"/>
    <mergeCell ref="K53:K54"/>
    <mergeCell ref="L53:L54"/>
    <mergeCell ref="M53:M54"/>
    <mergeCell ref="O53:O54"/>
    <mergeCell ref="P53:P54"/>
    <mergeCell ref="Q53:Q54"/>
    <mergeCell ref="B53:B54"/>
    <mergeCell ref="C53:C54"/>
    <mergeCell ref="D53:D54"/>
    <mergeCell ref="E53:E54"/>
    <mergeCell ref="F53:F54"/>
    <mergeCell ref="G53:G54"/>
    <mergeCell ref="H53:H54"/>
    <mergeCell ref="I53:I54"/>
    <mergeCell ref="J53:J54"/>
    <mergeCell ref="F59:F60"/>
    <mergeCell ref="G59:G60"/>
    <mergeCell ref="S55:S58"/>
    <mergeCell ref="D57:D58"/>
    <mergeCell ref="E57:E58"/>
    <mergeCell ref="F57:F58"/>
    <mergeCell ref="G57:G58"/>
    <mergeCell ref="N57:N58"/>
    <mergeCell ref="O57:O58"/>
    <mergeCell ref="P57:P58"/>
    <mergeCell ref="L55:L58"/>
    <mergeCell ref="M55:M58"/>
    <mergeCell ref="N55:N56"/>
    <mergeCell ref="O55:O56"/>
    <mergeCell ref="P55:P56"/>
    <mergeCell ref="R55:R56"/>
    <mergeCell ref="S53:S54"/>
    <mergeCell ref="H65:H66"/>
    <mergeCell ref="I65:I66"/>
    <mergeCell ref="I63:I64"/>
    <mergeCell ref="J63:J64"/>
    <mergeCell ref="K63:K64"/>
    <mergeCell ref="L63:L64"/>
    <mergeCell ref="M63:M64"/>
    <mergeCell ref="O63:O64"/>
    <mergeCell ref="O61:O62"/>
    <mergeCell ref="P61:P62"/>
    <mergeCell ref="R61:R62"/>
    <mergeCell ref="S61:S62"/>
    <mergeCell ref="O59:O60"/>
    <mergeCell ref="P59:P60"/>
    <mergeCell ref="R59:R60"/>
    <mergeCell ref="S59:S60"/>
    <mergeCell ref="B61:B62"/>
    <mergeCell ref="C61:C62"/>
    <mergeCell ref="D61:D62"/>
    <mergeCell ref="E61:E62"/>
    <mergeCell ref="F61:F62"/>
    <mergeCell ref="G61:G62"/>
    <mergeCell ref="H59:H60"/>
    <mergeCell ref="I59:I60"/>
    <mergeCell ref="J59:J60"/>
    <mergeCell ref="K59:K60"/>
    <mergeCell ref="L59:L60"/>
    <mergeCell ref="M59:M60"/>
    <mergeCell ref="B59:B60"/>
    <mergeCell ref="C59:C60"/>
    <mergeCell ref="D59:D60"/>
    <mergeCell ref="E59:E60"/>
    <mergeCell ref="C63:C64"/>
    <mergeCell ref="D63:D64"/>
    <mergeCell ref="E63:E64"/>
    <mergeCell ref="F63:F64"/>
    <mergeCell ref="G63:G64"/>
    <mergeCell ref="H63:H64"/>
    <mergeCell ref="H61:H62"/>
    <mergeCell ref="I61:I62"/>
    <mergeCell ref="J61:J62"/>
    <mergeCell ref="K61:K62"/>
    <mergeCell ref="L61:L62"/>
    <mergeCell ref="M61:M62"/>
    <mergeCell ref="P65:P66"/>
    <mergeCell ref="Q65:Q68"/>
    <mergeCell ref="R65:R67"/>
    <mergeCell ref="S65:S68"/>
    <mergeCell ref="D67:D68"/>
    <mergeCell ref="E67:E68"/>
    <mergeCell ref="F67:F68"/>
    <mergeCell ref="G67:G68"/>
    <mergeCell ref="H67:H68"/>
    <mergeCell ref="I67:I68"/>
    <mergeCell ref="N65:N66"/>
    <mergeCell ref="O65:O66"/>
    <mergeCell ref="N67:N68"/>
    <mergeCell ref="P63:P64"/>
    <mergeCell ref="R63:R64"/>
    <mergeCell ref="S63:S64"/>
    <mergeCell ref="D65:D66"/>
    <mergeCell ref="E65:E66"/>
    <mergeCell ref="F65:F66"/>
    <mergeCell ref="G65:G66"/>
    <mergeCell ref="N69:N70"/>
    <mergeCell ref="O69:O70"/>
    <mergeCell ref="P69:P70"/>
    <mergeCell ref="R69:R70"/>
    <mergeCell ref="S69:S70"/>
    <mergeCell ref="B71:B74"/>
    <mergeCell ref="C71:C74"/>
    <mergeCell ref="D71:D72"/>
    <mergeCell ref="E71:E72"/>
    <mergeCell ref="F71:F72"/>
    <mergeCell ref="H69:H70"/>
    <mergeCell ref="I69:I70"/>
    <mergeCell ref="J69:J70"/>
    <mergeCell ref="K69:K70"/>
    <mergeCell ref="L69:L70"/>
    <mergeCell ref="M69:M70"/>
    <mergeCell ref="B69:B70"/>
    <mergeCell ref="C69:C70"/>
    <mergeCell ref="D69:D70"/>
    <mergeCell ref="E69:E70"/>
    <mergeCell ref="F69:F70"/>
    <mergeCell ref="G69:G70"/>
    <mergeCell ref="I71:I72"/>
    <mergeCell ref="J71:J74"/>
    <mergeCell ref="K71:K74"/>
    <mergeCell ref="L71:L74"/>
    <mergeCell ref="I73:I74"/>
    <mergeCell ref="D77:D78"/>
    <mergeCell ref="E77:E78"/>
    <mergeCell ref="F77:F78"/>
    <mergeCell ref="G77:G78"/>
    <mergeCell ref="H77:H78"/>
    <mergeCell ref="I77:I78"/>
    <mergeCell ref="L75:L78"/>
    <mergeCell ref="M75:M78"/>
    <mergeCell ref="O75:O76"/>
    <mergeCell ref="P75:P76"/>
    <mergeCell ref="Q75:Q76"/>
    <mergeCell ref="S75:S78"/>
    <mergeCell ref="P77:P78"/>
    <mergeCell ref="P73:P74"/>
    <mergeCell ref="C75:C78"/>
    <mergeCell ref="D75:D76"/>
    <mergeCell ref="E75:E76"/>
    <mergeCell ref="F75:F76"/>
    <mergeCell ref="G75:G76"/>
    <mergeCell ref="H75:H76"/>
    <mergeCell ref="I75:I76"/>
    <mergeCell ref="J75:J78"/>
    <mergeCell ref="K75:K78"/>
    <mergeCell ref="M71:M74"/>
    <mergeCell ref="O71:O72"/>
    <mergeCell ref="P71:P72"/>
    <mergeCell ref="R71:R74"/>
    <mergeCell ref="S71:S74"/>
    <mergeCell ref="D73:D74"/>
    <mergeCell ref="E73:E74"/>
    <mergeCell ref="F73:F74"/>
    <mergeCell ref="G73:G74"/>
    <mergeCell ref="C81:C84"/>
    <mergeCell ref="D81:D82"/>
    <mergeCell ref="E81:E84"/>
    <mergeCell ref="F81:F84"/>
    <mergeCell ref="G81:G82"/>
    <mergeCell ref="H79:H80"/>
    <mergeCell ref="I79:I80"/>
    <mergeCell ref="J79:J80"/>
    <mergeCell ref="K79:K80"/>
    <mergeCell ref="L79:L80"/>
    <mergeCell ref="M79:M80"/>
    <mergeCell ref="B79:B80"/>
    <mergeCell ref="C79:C80"/>
    <mergeCell ref="D79:D80"/>
    <mergeCell ref="E79:E80"/>
    <mergeCell ref="F79:F80"/>
    <mergeCell ref="G79:G80"/>
    <mergeCell ref="O81:O82"/>
    <mergeCell ref="P81:P82"/>
    <mergeCell ref="R81:R84"/>
    <mergeCell ref="S81:S84"/>
    <mergeCell ref="D83:D84"/>
    <mergeCell ref="G83:G84"/>
    <mergeCell ref="H83:H84"/>
    <mergeCell ref="I83:I84"/>
    <mergeCell ref="P83:P84"/>
    <mergeCell ref="H81:H82"/>
    <mergeCell ref="I81:I82"/>
    <mergeCell ref="J81:J84"/>
    <mergeCell ref="K81:K84"/>
    <mergeCell ref="L81:L84"/>
    <mergeCell ref="M81:M84"/>
    <mergeCell ref="O79:O80"/>
    <mergeCell ref="P79:P80"/>
    <mergeCell ref="Q79:Q80"/>
    <mergeCell ref="R79:R80"/>
    <mergeCell ref="S79:S80"/>
    <mergeCell ref="B87:B88"/>
    <mergeCell ref="C87:C88"/>
    <mergeCell ref="D87:D88"/>
    <mergeCell ref="E87:E88"/>
    <mergeCell ref="F87:F88"/>
    <mergeCell ref="G87:G88"/>
    <mergeCell ref="N85:N86"/>
    <mergeCell ref="O85:O86"/>
    <mergeCell ref="P85:P86"/>
    <mergeCell ref="Q85:Q86"/>
    <mergeCell ref="R85:R86"/>
    <mergeCell ref="S85:S86"/>
    <mergeCell ref="H85:H86"/>
    <mergeCell ref="I85:I86"/>
    <mergeCell ref="J85:J86"/>
    <mergeCell ref="K85:K86"/>
    <mergeCell ref="L85:L86"/>
    <mergeCell ref="M85:M86"/>
    <mergeCell ref="B85:B86"/>
    <mergeCell ref="C85:C86"/>
    <mergeCell ref="D85:D86"/>
    <mergeCell ref="E85:E86"/>
    <mergeCell ref="F85:F86"/>
    <mergeCell ref="G85:G86"/>
    <mergeCell ref="O89:O90"/>
    <mergeCell ref="P89:P90"/>
    <mergeCell ref="R89:R90"/>
    <mergeCell ref="S89:S90"/>
    <mergeCell ref="B91:B92"/>
    <mergeCell ref="C91:C92"/>
    <mergeCell ref="D91:D92"/>
    <mergeCell ref="E91:E92"/>
    <mergeCell ref="F91:F92"/>
    <mergeCell ref="G91:G92"/>
    <mergeCell ref="H89:H90"/>
    <mergeCell ref="I89:I90"/>
    <mergeCell ref="J89:J90"/>
    <mergeCell ref="K89:K90"/>
    <mergeCell ref="L89:L90"/>
    <mergeCell ref="M89:M90"/>
    <mergeCell ref="O87:O88"/>
    <mergeCell ref="P87:P88"/>
    <mergeCell ref="Q87:Q88"/>
    <mergeCell ref="S87:S88"/>
    <mergeCell ref="B89:B90"/>
    <mergeCell ref="C89:C90"/>
    <mergeCell ref="D89:D90"/>
    <mergeCell ref="E89:E90"/>
    <mergeCell ref="F89:F90"/>
    <mergeCell ref="G89:G90"/>
    <mergeCell ref="H87:H88"/>
    <mergeCell ref="I87:I88"/>
    <mergeCell ref="J87:J88"/>
    <mergeCell ref="K87:K88"/>
    <mergeCell ref="L87:L88"/>
    <mergeCell ref="M87:M88"/>
    <mergeCell ref="N93:N94"/>
    <mergeCell ref="O93:O94"/>
    <mergeCell ref="P93:P94"/>
    <mergeCell ref="Q93:Q94"/>
    <mergeCell ref="R93:R94"/>
    <mergeCell ref="S93:S94"/>
    <mergeCell ref="H93:H94"/>
    <mergeCell ref="I93:I94"/>
    <mergeCell ref="J93:J94"/>
    <mergeCell ref="K93:K94"/>
    <mergeCell ref="L93:L94"/>
    <mergeCell ref="M93:M94"/>
    <mergeCell ref="O91:O92"/>
    <mergeCell ref="P91:P92"/>
    <mergeCell ref="Q91:Q92"/>
    <mergeCell ref="S91:S92"/>
    <mergeCell ref="B93:B94"/>
    <mergeCell ref="C93:C94"/>
    <mergeCell ref="D93:D94"/>
    <mergeCell ref="E93:E94"/>
    <mergeCell ref="F93:F94"/>
    <mergeCell ref="G93:G94"/>
    <mergeCell ref="H91:H92"/>
    <mergeCell ref="I91:I92"/>
    <mergeCell ref="J91:J92"/>
    <mergeCell ref="K91:K92"/>
    <mergeCell ref="L91:L92"/>
    <mergeCell ref="M91:M92"/>
    <mergeCell ref="O95:O96"/>
    <mergeCell ref="P95:P96"/>
    <mergeCell ref="Q95:Q96"/>
    <mergeCell ref="S95:S96"/>
    <mergeCell ref="B97:B98"/>
    <mergeCell ref="C97:C98"/>
    <mergeCell ref="D97:D98"/>
    <mergeCell ref="E97:E98"/>
    <mergeCell ref="F97:F98"/>
    <mergeCell ref="G97:G98"/>
    <mergeCell ref="H95:H96"/>
    <mergeCell ref="I95:I96"/>
    <mergeCell ref="J95:J96"/>
    <mergeCell ref="K95:K96"/>
    <mergeCell ref="L95:L96"/>
    <mergeCell ref="M95:M96"/>
    <mergeCell ref="B95:B96"/>
    <mergeCell ref="C95:C96"/>
    <mergeCell ref="D95:D96"/>
    <mergeCell ref="E95:E96"/>
    <mergeCell ref="F95:F96"/>
    <mergeCell ref="G95:G96"/>
    <mergeCell ref="O99:O100"/>
    <mergeCell ref="P99:P100"/>
    <mergeCell ref="Q99:Q100"/>
    <mergeCell ref="S99:S100"/>
    <mergeCell ref="B101:B102"/>
    <mergeCell ref="C101:C102"/>
    <mergeCell ref="D101:D102"/>
    <mergeCell ref="E101:E102"/>
    <mergeCell ref="F101:F102"/>
    <mergeCell ref="G101:G102"/>
    <mergeCell ref="H99:H100"/>
    <mergeCell ref="I99:I100"/>
    <mergeCell ref="J99:J100"/>
    <mergeCell ref="K99:K100"/>
    <mergeCell ref="L99:L100"/>
    <mergeCell ref="M99:M100"/>
    <mergeCell ref="O97:O98"/>
    <mergeCell ref="P97:P98"/>
    <mergeCell ref="Q97:Q98"/>
    <mergeCell ref="S97:S98"/>
    <mergeCell ref="B99:B100"/>
    <mergeCell ref="C99:C100"/>
    <mergeCell ref="D99:D100"/>
    <mergeCell ref="E99:E100"/>
    <mergeCell ref="F99:F100"/>
    <mergeCell ref="G99:G100"/>
    <mergeCell ref="H97:H98"/>
    <mergeCell ref="I97:I98"/>
    <mergeCell ref="J97:J98"/>
    <mergeCell ref="K97:K98"/>
    <mergeCell ref="L97:L98"/>
    <mergeCell ref="M97:M98"/>
    <mergeCell ref="O103:O104"/>
    <mergeCell ref="P103:P104"/>
    <mergeCell ref="Q103:Q104"/>
    <mergeCell ref="S103:S104"/>
    <mergeCell ref="B105:B106"/>
    <mergeCell ref="C105:C106"/>
    <mergeCell ref="D105:D106"/>
    <mergeCell ref="E105:E106"/>
    <mergeCell ref="F105:F106"/>
    <mergeCell ref="G105:G106"/>
    <mergeCell ref="H103:H104"/>
    <mergeCell ref="I103:I104"/>
    <mergeCell ref="J103:J104"/>
    <mergeCell ref="K103:K104"/>
    <mergeCell ref="L103:L104"/>
    <mergeCell ref="M103:M104"/>
    <mergeCell ref="O101:O102"/>
    <mergeCell ref="P101:P102"/>
    <mergeCell ref="Q101:Q102"/>
    <mergeCell ref="S101:S102"/>
    <mergeCell ref="B103:B104"/>
    <mergeCell ref="C103:C104"/>
    <mergeCell ref="D103:D104"/>
    <mergeCell ref="E103:E104"/>
    <mergeCell ref="F103:F104"/>
    <mergeCell ref="G103:G104"/>
    <mergeCell ref="H101:H102"/>
    <mergeCell ref="I101:I102"/>
    <mergeCell ref="J101:J102"/>
    <mergeCell ref="K101:K102"/>
    <mergeCell ref="L101:L102"/>
    <mergeCell ref="M101:M102"/>
    <mergeCell ref="O107:O108"/>
    <mergeCell ref="P107:P108"/>
    <mergeCell ref="Q107:Q108"/>
    <mergeCell ref="S107:S108"/>
    <mergeCell ref="B109:B110"/>
    <mergeCell ref="C109:C110"/>
    <mergeCell ref="D109:D110"/>
    <mergeCell ref="E109:E110"/>
    <mergeCell ref="F109:F110"/>
    <mergeCell ref="G109:G110"/>
    <mergeCell ref="H107:H108"/>
    <mergeCell ref="I107:I108"/>
    <mergeCell ref="J107:J108"/>
    <mergeCell ref="K107:K108"/>
    <mergeCell ref="L107:L108"/>
    <mergeCell ref="M107:M108"/>
    <mergeCell ref="O105:O106"/>
    <mergeCell ref="P105:P106"/>
    <mergeCell ref="Q105:Q106"/>
    <mergeCell ref="S105:S106"/>
    <mergeCell ref="B107:B108"/>
    <mergeCell ref="C107:C108"/>
    <mergeCell ref="D107:D108"/>
    <mergeCell ref="E107:E108"/>
    <mergeCell ref="F107:F108"/>
    <mergeCell ref="G107:G108"/>
    <mergeCell ref="H105:H106"/>
    <mergeCell ref="I105:I106"/>
    <mergeCell ref="J105:J106"/>
    <mergeCell ref="K105:K106"/>
    <mergeCell ref="L105:L106"/>
    <mergeCell ref="M105:M106"/>
    <mergeCell ref="O111:O114"/>
    <mergeCell ref="P111:P112"/>
    <mergeCell ref="R111:R114"/>
    <mergeCell ref="S111:S114"/>
    <mergeCell ref="Q113:Q114"/>
    <mergeCell ref="O109:O110"/>
    <mergeCell ref="P109:P110"/>
    <mergeCell ref="Q109:Q110"/>
    <mergeCell ref="S109:S110"/>
    <mergeCell ref="C111:C114"/>
    <mergeCell ref="D111:D114"/>
    <mergeCell ref="E111:E114"/>
    <mergeCell ref="F111:F114"/>
    <mergeCell ref="J111:J114"/>
    <mergeCell ref="K111:K114"/>
    <mergeCell ref="H109:H110"/>
    <mergeCell ref="I109:I110"/>
    <mergeCell ref="J109:J110"/>
    <mergeCell ref="K109:K110"/>
    <mergeCell ref="L109:L110"/>
    <mergeCell ref="M109:M110"/>
    <mergeCell ref="L111:L114"/>
    <mergeCell ref="M111:M114"/>
    <mergeCell ref="O115:O116"/>
    <mergeCell ref="P115:P116"/>
    <mergeCell ref="Q115:Q116"/>
    <mergeCell ref="S115:S116"/>
    <mergeCell ref="B117:B118"/>
    <mergeCell ref="C117:C118"/>
    <mergeCell ref="D117:D118"/>
    <mergeCell ref="E117:E118"/>
    <mergeCell ref="F117:F118"/>
    <mergeCell ref="G117:G118"/>
    <mergeCell ref="H115:H116"/>
    <mergeCell ref="I115:I116"/>
    <mergeCell ref="J115:J116"/>
    <mergeCell ref="K115:K116"/>
    <mergeCell ref="L115:L116"/>
    <mergeCell ref="M115:M116"/>
    <mergeCell ref="B115:B116"/>
    <mergeCell ref="C115:C116"/>
    <mergeCell ref="D115:D116"/>
    <mergeCell ref="E115:E116"/>
    <mergeCell ref="F115:F116"/>
    <mergeCell ref="G115:G116"/>
    <mergeCell ref="O119:O120"/>
    <mergeCell ref="P119:P120"/>
    <mergeCell ref="Q119:Q120"/>
    <mergeCell ref="S119:S120"/>
    <mergeCell ref="B121:B122"/>
    <mergeCell ref="C121:C122"/>
    <mergeCell ref="D121:D122"/>
    <mergeCell ref="E121:E122"/>
    <mergeCell ref="F121:F122"/>
    <mergeCell ref="G121:G122"/>
    <mergeCell ref="H119:H120"/>
    <mergeCell ref="I119:I120"/>
    <mergeCell ref="J119:J120"/>
    <mergeCell ref="K119:K120"/>
    <mergeCell ref="L119:L120"/>
    <mergeCell ref="M119:M120"/>
    <mergeCell ref="O117:O118"/>
    <mergeCell ref="P117:P118"/>
    <mergeCell ref="Q117:Q118"/>
    <mergeCell ref="S117:S118"/>
    <mergeCell ref="B119:B120"/>
    <mergeCell ref="C119:C120"/>
    <mergeCell ref="D119:D120"/>
    <mergeCell ref="E119:E120"/>
    <mergeCell ref="F119:F120"/>
    <mergeCell ref="G119:G120"/>
    <mergeCell ref="H117:H118"/>
    <mergeCell ref="I117:I118"/>
    <mergeCell ref="J117:J118"/>
    <mergeCell ref="K117:K118"/>
    <mergeCell ref="L117:L118"/>
    <mergeCell ref="M117:M118"/>
    <mergeCell ref="P123:P124"/>
    <mergeCell ref="Q123:Q124"/>
    <mergeCell ref="S123:S124"/>
    <mergeCell ref="B125:B126"/>
    <mergeCell ref="C125:C126"/>
    <mergeCell ref="D125:D126"/>
    <mergeCell ref="E125:E126"/>
    <mergeCell ref="F125:F126"/>
    <mergeCell ref="G125:G126"/>
    <mergeCell ref="H125:H126"/>
    <mergeCell ref="G123:G124"/>
    <mergeCell ref="H123:H124"/>
    <mergeCell ref="K123:K124"/>
    <mergeCell ref="L123:L124"/>
    <mergeCell ref="M123:M124"/>
    <mergeCell ref="O123:O124"/>
    <mergeCell ref="O121:O122"/>
    <mergeCell ref="P121:P122"/>
    <mergeCell ref="Q121:Q122"/>
    <mergeCell ref="R121:R122"/>
    <mergeCell ref="S121:S122"/>
    <mergeCell ref="B123:B124"/>
    <mergeCell ref="C123:C124"/>
    <mergeCell ref="D123:D124"/>
    <mergeCell ref="E123:E124"/>
    <mergeCell ref="F123:F124"/>
    <mergeCell ref="H121:H122"/>
    <mergeCell ref="I121:I122"/>
    <mergeCell ref="J121:J122"/>
    <mergeCell ref="K121:K122"/>
    <mergeCell ref="L121:L122"/>
    <mergeCell ref="M121:M122"/>
    <mergeCell ref="P127:P128"/>
    <mergeCell ref="B129:B130"/>
    <mergeCell ref="C129:C130"/>
    <mergeCell ref="D129:D130"/>
    <mergeCell ref="E129:E130"/>
    <mergeCell ref="F129:F130"/>
    <mergeCell ref="G129:G130"/>
    <mergeCell ref="L129:L130"/>
    <mergeCell ref="O129:O130"/>
    <mergeCell ref="P129:P130"/>
    <mergeCell ref="P125:P126"/>
    <mergeCell ref="S125:S126"/>
    <mergeCell ref="B127:B128"/>
    <mergeCell ref="C127:C128"/>
    <mergeCell ref="D127:D128"/>
    <mergeCell ref="E127:E128"/>
    <mergeCell ref="F127:F128"/>
    <mergeCell ref="G127:G128"/>
    <mergeCell ref="L127:L128"/>
    <mergeCell ref="O127:O128"/>
    <mergeCell ref="I125:I126"/>
    <mergeCell ref="J125:J126"/>
    <mergeCell ref="K125:K126"/>
    <mergeCell ref="L125:L126"/>
    <mergeCell ref="M125:M126"/>
    <mergeCell ref="O125:O126"/>
    <mergeCell ref="B133:B134"/>
    <mergeCell ref="C133:C134"/>
    <mergeCell ref="D133:D134"/>
    <mergeCell ref="E133:E134"/>
    <mergeCell ref="F133:F134"/>
    <mergeCell ref="H131:H132"/>
    <mergeCell ref="I131:I132"/>
    <mergeCell ref="J131:J132"/>
    <mergeCell ref="K131:K132"/>
    <mergeCell ref="L131:L132"/>
    <mergeCell ref="M131:M132"/>
    <mergeCell ref="B131:B132"/>
    <mergeCell ref="C131:C132"/>
    <mergeCell ref="D131:D132"/>
    <mergeCell ref="E131:E132"/>
    <mergeCell ref="F131:F132"/>
    <mergeCell ref="G131:G132"/>
    <mergeCell ref="M133:M134"/>
    <mergeCell ref="O133:O134"/>
    <mergeCell ref="P133:P134"/>
    <mergeCell ref="Q133:Q134"/>
    <mergeCell ref="R133:R134"/>
    <mergeCell ref="S133:S134"/>
    <mergeCell ref="G133:G134"/>
    <mergeCell ref="H133:H134"/>
    <mergeCell ref="I133:I134"/>
    <mergeCell ref="J133:J134"/>
    <mergeCell ref="K133:K134"/>
    <mergeCell ref="L133:L134"/>
    <mergeCell ref="O131:O132"/>
    <mergeCell ref="P131:P132"/>
    <mergeCell ref="Q131:Q132"/>
    <mergeCell ref="R131:R132"/>
    <mergeCell ref="S131:S132"/>
    <mergeCell ref="B139:B140"/>
    <mergeCell ref="C139:C140"/>
    <mergeCell ref="D139:D140"/>
    <mergeCell ref="E139:E140"/>
    <mergeCell ref="F139:F140"/>
    <mergeCell ref="H137:H138"/>
    <mergeCell ref="I137:I138"/>
    <mergeCell ref="J137:J138"/>
    <mergeCell ref="K137:K138"/>
    <mergeCell ref="L137:L138"/>
    <mergeCell ref="M137:M138"/>
    <mergeCell ref="P135:P136"/>
    <mergeCell ref="Q135:Q136"/>
    <mergeCell ref="R135:R136"/>
    <mergeCell ref="S135:S136"/>
    <mergeCell ref="B137:B138"/>
    <mergeCell ref="C137:C138"/>
    <mergeCell ref="D137:D138"/>
    <mergeCell ref="E137:E138"/>
    <mergeCell ref="F137:F138"/>
    <mergeCell ref="G137:G138"/>
    <mergeCell ref="H135:H136"/>
    <mergeCell ref="J135:J136"/>
    <mergeCell ref="K135:K136"/>
    <mergeCell ref="L135:L136"/>
    <mergeCell ref="M135:M136"/>
    <mergeCell ref="O135:O136"/>
    <mergeCell ref="B135:B136"/>
    <mergeCell ref="C135:C136"/>
    <mergeCell ref="D135:D136"/>
    <mergeCell ref="E135:E136"/>
    <mergeCell ref="F135:F136"/>
    <mergeCell ref="M139:M140"/>
    <mergeCell ref="O139:O140"/>
    <mergeCell ref="G135:G136"/>
    <mergeCell ref="P139:P140"/>
    <mergeCell ref="Q139:Q140"/>
    <mergeCell ref="R139:R140"/>
    <mergeCell ref="S139:S140"/>
    <mergeCell ref="G139:G140"/>
    <mergeCell ref="H139:H140"/>
    <mergeCell ref="I139:I140"/>
    <mergeCell ref="J139:J140"/>
    <mergeCell ref="K139:K140"/>
    <mergeCell ref="L139:L140"/>
    <mergeCell ref="O137:O138"/>
    <mergeCell ref="P137:P138"/>
    <mergeCell ref="Q137:Q138"/>
    <mergeCell ref="R137:R138"/>
    <mergeCell ref="S137:S138"/>
    <mergeCell ref="O141:O142"/>
    <mergeCell ref="P141:P142"/>
    <mergeCell ref="Q141:Q142"/>
    <mergeCell ref="R141:R142"/>
    <mergeCell ref="S141:S142"/>
    <mergeCell ref="O145:O146"/>
    <mergeCell ref="P145:P146"/>
    <mergeCell ref="Q145:Q146"/>
    <mergeCell ref="R145:R146"/>
    <mergeCell ref="S145:S146"/>
    <mergeCell ref="B143:B144"/>
    <mergeCell ref="C143:C144"/>
    <mergeCell ref="D143:D144"/>
    <mergeCell ref="E143:E144"/>
    <mergeCell ref="F143:F144"/>
    <mergeCell ref="H141:H142"/>
    <mergeCell ref="I141:I142"/>
    <mergeCell ref="J141:J142"/>
    <mergeCell ref="K141:K142"/>
    <mergeCell ref="L141:L142"/>
    <mergeCell ref="M141:M142"/>
    <mergeCell ref="B141:B142"/>
    <mergeCell ref="C141:C142"/>
    <mergeCell ref="D141:D142"/>
    <mergeCell ref="E141:E142"/>
    <mergeCell ref="F141:F142"/>
    <mergeCell ref="G141:G142"/>
    <mergeCell ref="M143:M144"/>
    <mergeCell ref="H145:H146"/>
    <mergeCell ref="I145:I146"/>
    <mergeCell ref="J145:J146"/>
    <mergeCell ref="K145:K146"/>
    <mergeCell ref="L145:L146"/>
    <mergeCell ref="M145:M146"/>
    <mergeCell ref="B145:B146"/>
    <mergeCell ref="C145:C146"/>
    <mergeCell ref="D145:D146"/>
    <mergeCell ref="E145:E146"/>
    <mergeCell ref="F145:F146"/>
    <mergeCell ref="G145:G146"/>
    <mergeCell ref="O143:O144"/>
    <mergeCell ref="P143:P144"/>
    <mergeCell ref="Q143:Q144"/>
    <mergeCell ref="R143:R144"/>
    <mergeCell ref="S143:S144"/>
    <mergeCell ref="G143:G144"/>
    <mergeCell ref="H143:H144"/>
    <mergeCell ref="I143:I144"/>
    <mergeCell ref="J143:J144"/>
    <mergeCell ref="K143:K144"/>
    <mergeCell ref="L143:L144"/>
    <mergeCell ref="B149:B150"/>
    <mergeCell ref="C149:C150"/>
    <mergeCell ref="D149:D150"/>
    <mergeCell ref="E149:E150"/>
    <mergeCell ref="F149:F150"/>
    <mergeCell ref="G149:G150"/>
    <mergeCell ref="M147:M148"/>
    <mergeCell ref="O147:O148"/>
    <mergeCell ref="P147:P148"/>
    <mergeCell ref="Q147:Q148"/>
    <mergeCell ref="R147:R148"/>
    <mergeCell ref="S147:S148"/>
    <mergeCell ref="G147:G148"/>
    <mergeCell ref="H147:H148"/>
    <mergeCell ref="I147:I148"/>
    <mergeCell ref="J147:J148"/>
    <mergeCell ref="K147:K148"/>
    <mergeCell ref="L147:L148"/>
    <mergeCell ref="B147:B148"/>
    <mergeCell ref="C147:C148"/>
    <mergeCell ref="D147:D148"/>
    <mergeCell ref="E147:E148"/>
    <mergeCell ref="F147:F148"/>
    <mergeCell ref="R151:R152"/>
    <mergeCell ref="S151:S152"/>
    <mergeCell ref="B153:B154"/>
    <mergeCell ref="C153:C154"/>
    <mergeCell ref="D153:D154"/>
    <mergeCell ref="E153:E154"/>
    <mergeCell ref="F153:F154"/>
    <mergeCell ref="G153:G154"/>
    <mergeCell ref="H153:H154"/>
    <mergeCell ref="I153:I154"/>
    <mergeCell ref="I151:I152"/>
    <mergeCell ref="J151:J152"/>
    <mergeCell ref="K151:K152"/>
    <mergeCell ref="L151:L152"/>
    <mergeCell ref="M151:M152"/>
    <mergeCell ref="O151:O152"/>
    <mergeCell ref="O149:O150"/>
    <mergeCell ref="R149:R150"/>
    <mergeCell ref="S149:S150"/>
    <mergeCell ref="B151:B152"/>
    <mergeCell ref="C151:C152"/>
    <mergeCell ref="D151:D152"/>
    <mergeCell ref="E151:E152"/>
    <mergeCell ref="F151:F152"/>
    <mergeCell ref="G151:G152"/>
    <mergeCell ref="H151:H152"/>
    <mergeCell ref="H149:H150"/>
    <mergeCell ref="R155:R156"/>
    <mergeCell ref="S155:S156"/>
    <mergeCell ref="B157:B158"/>
    <mergeCell ref="C157:C158"/>
    <mergeCell ref="D157:D158"/>
    <mergeCell ref="E157:E158"/>
    <mergeCell ref="F157:F158"/>
    <mergeCell ref="G157:G158"/>
    <mergeCell ref="H157:H158"/>
    <mergeCell ref="I157:I158"/>
    <mergeCell ref="K155:K156"/>
    <mergeCell ref="L155:L156"/>
    <mergeCell ref="M155:M156"/>
    <mergeCell ref="O155:O156"/>
    <mergeCell ref="P155:P156"/>
    <mergeCell ref="Q155:Q156"/>
    <mergeCell ref="S153:S154"/>
    <mergeCell ref="B155:B156"/>
    <mergeCell ref="C155:C156"/>
    <mergeCell ref="D155:D156"/>
    <mergeCell ref="E155:E156"/>
    <mergeCell ref="F155:F156"/>
    <mergeCell ref="G155:G156"/>
    <mergeCell ref="H155:H156"/>
    <mergeCell ref="I155:I156"/>
    <mergeCell ref="J155:J156"/>
    <mergeCell ref="J153:J154"/>
    <mergeCell ref="K153:K154"/>
    <mergeCell ref="L153:L154"/>
    <mergeCell ref="M153:M154"/>
    <mergeCell ref="O153:O154"/>
    <mergeCell ref="R153:R154"/>
    <mergeCell ref="Q159:Q160"/>
    <mergeCell ref="R159:R160"/>
    <mergeCell ref="S159:S160"/>
    <mergeCell ref="B161:B162"/>
    <mergeCell ref="C161:C162"/>
    <mergeCell ref="D161:D162"/>
    <mergeCell ref="E161:E162"/>
    <mergeCell ref="F161:F162"/>
    <mergeCell ref="G161:G162"/>
    <mergeCell ref="H161:H162"/>
    <mergeCell ref="J159:J160"/>
    <mergeCell ref="K159:K160"/>
    <mergeCell ref="L159:L160"/>
    <mergeCell ref="M159:M160"/>
    <mergeCell ref="O159:O160"/>
    <mergeCell ref="P159:P160"/>
    <mergeCell ref="Q157:Q158"/>
    <mergeCell ref="R157:R158"/>
    <mergeCell ref="S157:S158"/>
    <mergeCell ref="B159:B160"/>
    <mergeCell ref="C159:C160"/>
    <mergeCell ref="D159:D160"/>
    <mergeCell ref="E159:E160"/>
    <mergeCell ref="F159:F160"/>
    <mergeCell ref="G159:G160"/>
    <mergeCell ref="H159:H160"/>
    <mergeCell ref="J157:J158"/>
    <mergeCell ref="K157:K158"/>
    <mergeCell ref="L157:L158"/>
    <mergeCell ref="M157:M158"/>
    <mergeCell ref="O157:O158"/>
    <mergeCell ref="P157:P158"/>
    <mergeCell ref="O163:O164"/>
    <mergeCell ref="P163:P164"/>
    <mergeCell ref="Q163:Q164"/>
    <mergeCell ref="R163:R164"/>
    <mergeCell ref="S163:S164"/>
    <mergeCell ref="B165:B166"/>
    <mergeCell ref="C165:C166"/>
    <mergeCell ref="D165:D166"/>
    <mergeCell ref="E165:E166"/>
    <mergeCell ref="F165:F166"/>
    <mergeCell ref="H163:H164"/>
    <mergeCell ref="I163:I164"/>
    <mergeCell ref="J163:J164"/>
    <mergeCell ref="K163:K164"/>
    <mergeCell ref="L163:L164"/>
    <mergeCell ref="M163:M164"/>
    <mergeCell ref="P161:P162"/>
    <mergeCell ref="Q161:Q162"/>
    <mergeCell ref="R161:R162"/>
    <mergeCell ref="S161:S162"/>
    <mergeCell ref="B163:B164"/>
    <mergeCell ref="C163:C164"/>
    <mergeCell ref="D163:D164"/>
    <mergeCell ref="E163:E164"/>
    <mergeCell ref="F163:F164"/>
    <mergeCell ref="G163:G164"/>
    <mergeCell ref="I161:I162"/>
    <mergeCell ref="J161:J162"/>
    <mergeCell ref="K161:K162"/>
    <mergeCell ref="L161:L162"/>
    <mergeCell ref="M161:M162"/>
    <mergeCell ref="O161:O162"/>
    <mergeCell ref="B167:B168"/>
    <mergeCell ref="C167:C168"/>
    <mergeCell ref="D167:D168"/>
    <mergeCell ref="E167:E168"/>
    <mergeCell ref="F167:F168"/>
    <mergeCell ref="G167:G168"/>
    <mergeCell ref="M165:M166"/>
    <mergeCell ref="O165:O166"/>
    <mergeCell ref="P165:P166"/>
    <mergeCell ref="Q165:Q166"/>
    <mergeCell ref="R165:R166"/>
    <mergeCell ref="S165:S166"/>
    <mergeCell ref="G165:G166"/>
    <mergeCell ref="H165:H166"/>
    <mergeCell ref="I165:I166"/>
    <mergeCell ref="J165:J166"/>
    <mergeCell ref="K165:K166"/>
    <mergeCell ref="L165:L166"/>
    <mergeCell ref="R169:R170"/>
    <mergeCell ref="S169:S170"/>
    <mergeCell ref="B171:B172"/>
    <mergeCell ref="C171:C172"/>
    <mergeCell ref="D171:D172"/>
    <mergeCell ref="E171:E172"/>
    <mergeCell ref="F171:F172"/>
    <mergeCell ref="G171:G172"/>
    <mergeCell ref="H171:H172"/>
    <mergeCell ref="I171:I172"/>
    <mergeCell ref="I169:I170"/>
    <mergeCell ref="J169:J170"/>
    <mergeCell ref="K169:K170"/>
    <mergeCell ref="L169:L170"/>
    <mergeCell ref="M169:M170"/>
    <mergeCell ref="O169:O170"/>
    <mergeCell ref="O167:O168"/>
    <mergeCell ref="R167:R168"/>
    <mergeCell ref="S167:S168"/>
    <mergeCell ref="B169:B170"/>
    <mergeCell ref="C169:C170"/>
    <mergeCell ref="D169:D170"/>
    <mergeCell ref="E169:E170"/>
    <mergeCell ref="F169:F170"/>
    <mergeCell ref="G169:G170"/>
    <mergeCell ref="H169:H170"/>
    <mergeCell ref="H167:H168"/>
    <mergeCell ref="I167:I168"/>
    <mergeCell ref="J167:J168"/>
    <mergeCell ref="K167:K168"/>
    <mergeCell ref="L167:L168"/>
    <mergeCell ref="M167:M168"/>
    <mergeCell ref="B175:B176"/>
    <mergeCell ref="C175:C176"/>
    <mergeCell ref="D175:D176"/>
    <mergeCell ref="E175:E176"/>
    <mergeCell ref="F175:F176"/>
    <mergeCell ref="G175:G176"/>
    <mergeCell ref="K173:K174"/>
    <mergeCell ref="L173:L174"/>
    <mergeCell ref="M173:M174"/>
    <mergeCell ref="O173:O174"/>
    <mergeCell ref="R173:R174"/>
    <mergeCell ref="S173:S174"/>
    <mergeCell ref="S171:S172"/>
    <mergeCell ref="B173:B174"/>
    <mergeCell ref="C173:C174"/>
    <mergeCell ref="D173:D174"/>
    <mergeCell ref="E173:E174"/>
    <mergeCell ref="F173:F174"/>
    <mergeCell ref="G173:G174"/>
    <mergeCell ref="H173:H174"/>
    <mergeCell ref="I173:I174"/>
    <mergeCell ref="J173:J174"/>
    <mergeCell ref="J171:J172"/>
    <mergeCell ref="K171:K172"/>
    <mergeCell ref="L171:L172"/>
    <mergeCell ref="M171:M172"/>
    <mergeCell ref="O171:O172"/>
    <mergeCell ref="R171:R172"/>
    <mergeCell ref="R177:R178"/>
    <mergeCell ref="S177:S178"/>
    <mergeCell ref="B179:B180"/>
    <mergeCell ref="C179:C180"/>
    <mergeCell ref="D179:D180"/>
    <mergeCell ref="E179:E180"/>
    <mergeCell ref="F179:F180"/>
    <mergeCell ref="G179:G180"/>
    <mergeCell ref="H179:H180"/>
    <mergeCell ref="I179:I180"/>
    <mergeCell ref="I177:I178"/>
    <mergeCell ref="J177:J178"/>
    <mergeCell ref="K177:K178"/>
    <mergeCell ref="L177:L178"/>
    <mergeCell ref="M177:M178"/>
    <mergeCell ref="O177:O178"/>
    <mergeCell ref="O175:O176"/>
    <mergeCell ref="R175:R176"/>
    <mergeCell ref="S175:S176"/>
    <mergeCell ref="B177:B178"/>
    <mergeCell ref="C177:C178"/>
    <mergeCell ref="D177:D178"/>
    <mergeCell ref="E177:E178"/>
    <mergeCell ref="F177:F178"/>
    <mergeCell ref="G177:G178"/>
    <mergeCell ref="H177:H178"/>
    <mergeCell ref="H175:H176"/>
    <mergeCell ref="I175:I176"/>
    <mergeCell ref="J175:J176"/>
    <mergeCell ref="K175:K176"/>
    <mergeCell ref="L175:L176"/>
    <mergeCell ref="M175:M176"/>
    <mergeCell ref="B183:B184"/>
    <mergeCell ref="C183:C184"/>
    <mergeCell ref="D183:D184"/>
    <mergeCell ref="E183:E184"/>
    <mergeCell ref="F183:F184"/>
    <mergeCell ref="G183:G184"/>
    <mergeCell ref="K181:K182"/>
    <mergeCell ref="L181:L182"/>
    <mergeCell ref="M181:M182"/>
    <mergeCell ref="O181:O182"/>
    <mergeCell ref="R181:R182"/>
    <mergeCell ref="S181:S182"/>
    <mergeCell ref="S179:S180"/>
    <mergeCell ref="B181:B182"/>
    <mergeCell ref="C181:C182"/>
    <mergeCell ref="D181:D182"/>
    <mergeCell ref="E181:E182"/>
    <mergeCell ref="F181:F182"/>
    <mergeCell ref="G181:G182"/>
    <mergeCell ref="H181:H182"/>
    <mergeCell ref="I181:I182"/>
    <mergeCell ref="J181:J182"/>
    <mergeCell ref="J179:J180"/>
    <mergeCell ref="K179:K180"/>
    <mergeCell ref="L179:L180"/>
    <mergeCell ref="M179:M180"/>
    <mergeCell ref="O179:O180"/>
    <mergeCell ref="R179:R180"/>
    <mergeCell ref="R185:R186"/>
    <mergeCell ref="S185:S186"/>
    <mergeCell ref="B187:B188"/>
    <mergeCell ref="C187:C188"/>
    <mergeCell ref="D187:D188"/>
    <mergeCell ref="E187:E188"/>
    <mergeCell ref="F187:F188"/>
    <mergeCell ref="G187:G188"/>
    <mergeCell ref="H187:H188"/>
    <mergeCell ref="I187:I188"/>
    <mergeCell ref="I185:I186"/>
    <mergeCell ref="J185:J186"/>
    <mergeCell ref="K185:K186"/>
    <mergeCell ref="L185:L186"/>
    <mergeCell ref="M185:M186"/>
    <mergeCell ref="O185:O186"/>
    <mergeCell ref="O183:O184"/>
    <mergeCell ref="R183:R184"/>
    <mergeCell ref="S183:S184"/>
    <mergeCell ref="B185:B186"/>
    <mergeCell ref="C185:C186"/>
    <mergeCell ref="D185:D186"/>
    <mergeCell ref="E185:E186"/>
    <mergeCell ref="F185:F186"/>
    <mergeCell ref="G185:G186"/>
    <mergeCell ref="H185:H186"/>
    <mergeCell ref="H183:H184"/>
    <mergeCell ref="I183:I184"/>
    <mergeCell ref="J183:J184"/>
    <mergeCell ref="K183:K184"/>
    <mergeCell ref="L183:L184"/>
    <mergeCell ref="M183:M184"/>
    <mergeCell ref="B191:B192"/>
    <mergeCell ref="C191:C192"/>
    <mergeCell ref="D191:D192"/>
    <mergeCell ref="E191:E192"/>
    <mergeCell ref="F191:F192"/>
    <mergeCell ref="G191:G192"/>
    <mergeCell ref="K189:K190"/>
    <mergeCell ref="L189:L190"/>
    <mergeCell ref="M189:M190"/>
    <mergeCell ref="O189:O190"/>
    <mergeCell ref="R189:R190"/>
    <mergeCell ref="S189:S190"/>
    <mergeCell ref="S187:S188"/>
    <mergeCell ref="B189:B190"/>
    <mergeCell ref="C189:C190"/>
    <mergeCell ref="D189:D190"/>
    <mergeCell ref="E189:E190"/>
    <mergeCell ref="F189:F190"/>
    <mergeCell ref="G189:G190"/>
    <mergeCell ref="H189:H190"/>
    <mergeCell ref="I189:I190"/>
    <mergeCell ref="J189:J190"/>
    <mergeCell ref="J187:J188"/>
    <mergeCell ref="K187:K188"/>
    <mergeCell ref="L187:L188"/>
    <mergeCell ref="M187:M188"/>
    <mergeCell ref="O187:O188"/>
    <mergeCell ref="R187:R188"/>
    <mergeCell ref="R193:R194"/>
    <mergeCell ref="S193:S194"/>
    <mergeCell ref="B195:B196"/>
    <mergeCell ref="C195:C196"/>
    <mergeCell ref="D195:D196"/>
    <mergeCell ref="E195:E196"/>
    <mergeCell ref="F195:F196"/>
    <mergeCell ref="G195:G196"/>
    <mergeCell ref="H195:H196"/>
    <mergeCell ref="I195:I196"/>
    <mergeCell ref="I193:I194"/>
    <mergeCell ref="J193:J194"/>
    <mergeCell ref="K193:K194"/>
    <mergeCell ref="L193:L194"/>
    <mergeCell ref="M193:M194"/>
    <mergeCell ref="O193:O194"/>
    <mergeCell ref="O191:O192"/>
    <mergeCell ref="R191:R192"/>
    <mergeCell ref="S191:S192"/>
    <mergeCell ref="B193:B194"/>
    <mergeCell ref="C193:C194"/>
    <mergeCell ref="D193:D194"/>
    <mergeCell ref="E193:E194"/>
    <mergeCell ref="F193:F194"/>
    <mergeCell ref="G193:G194"/>
    <mergeCell ref="H193:H194"/>
    <mergeCell ref="H191:H192"/>
    <mergeCell ref="I191:I192"/>
    <mergeCell ref="J191:J192"/>
    <mergeCell ref="K191:K192"/>
    <mergeCell ref="L191:L192"/>
    <mergeCell ref="M191:M192"/>
    <mergeCell ref="B199:B200"/>
    <mergeCell ref="C199:C200"/>
    <mergeCell ref="D199:D200"/>
    <mergeCell ref="E199:E200"/>
    <mergeCell ref="F199:F200"/>
    <mergeCell ref="G199:G200"/>
    <mergeCell ref="K197:K198"/>
    <mergeCell ref="L197:L198"/>
    <mergeCell ref="M197:M198"/>
    <mergeCell ref="O197:O198"/>
    <mergeCell ref="R197:R198"/>
    <mergeCell ref="S197:S198"/>
    <mergeCell ref="S195:S196"/>
    <mergeCell ref="B197:B198"/>
    <mergeCell ref="C197:C198"/>
    <mergeCell ref="D197:D198"/>
    <mergeCell ref="E197:E198"/>
    <mergeCell ref="F197:F198"/>
    <mergeCell ref="G197:G198"/>
    <mergeCell ref="H197:H198"/>
    <mergeCell ref="I197:I198"/>
    <mergeCell ref="J197:J198"/>
    <mergeCell ref="J195:J196"/>
    <mergeCell ref="K195:K196"/>
    <mergeCell ref="L195:L196"/>
    <mergeCell ref="M195:M196"/>
    <mergeCell ref="O195:O196"/>
    <mergeCell ref="R195:R196"/>
    <mergeCell ref="R201:R202"/>
    <mergeCell ref="S201:S202"/>
    <mergeCell ref="B203:B204"/>
    <mergeCell ref="C203:C204"/>
    <mergeCell ref="D203:D204"/>
    <mergeCell ref="E203:E204"/>
    <mergeCell ref="F203:F204"/>
    <mergeCell ref="G203:G204"/>
    <mergeCell ref="H203:H204"/>
    <mergeCell ref="I203:I204"/>
    <mergeCell ref="I201:I202"/>
    <mergeCell ref="J201:J202"/>
    <mergeCell ref="K201:K202"/>
    <mergeCell ref="L201:L202"/>
    <mergeCell ref="M201:M202"/>
    <mergeCell ref="O201:O202"/>
    <mergeCell ref="O199:O200"/>
    <mergeCell ref="R199:R200"/>
    <mergeCell ref="S199:S200"/>
    <mergeCell ref="B201:B202"/>
    <mergeCell ref="C201:C202"/>
    <mergeCell ref="D201:D202"/>
    <mergeCell ref="E201:E202"/>
    <mergeCell ref="F201:F202"/>
    <mergeCell ref="G201:G202"/>
    <mergeCell ref="H201:H202"/>
    <mergeCell ref="H199:H200"/>
    <mergeCell ref="I199:I200"/>
    <mergeCell ref="J199:J200"/>
    <mergeCell ref="K199:K200"/>
    <mergeCell ref="L199:L200"/>
    <mergeCell ref="M199:M200"/>
    <mergeCell ref="O205:O206"/>
    <mergeCell ref="R205:R206"/>
    <mergeCell ref="S205:S206"/>
    <mergeCell ref="S203:S204"/>
    <mergeCell ref="B205:B206"/>
    <mergeCell ref="C205:C206"/>
    <mergeCell ref="D205:D206"/>
    <mergeCell ref="E205:E206"/>
    <mergeCell ref="F205:F206"/>
    <mergeCell ref="G205:G206"/>
    <mergeCell ref="H205:H206"/>
    <mergeCell ref="I205:I206"/>
    <mergeCell ref="J205:J206"/>
    <mergeCell ref="J203:J204"/>
    <mergeCell ref="K203:K204"/>
    <mergeCell ref="L203:L204"/>
    <mergeCell ref="M203:M204"/>
    <mergeCell ref="O203:O204"/>
    <mergeCell ref="R203:R204"/>
    <mergeCell ref="O207:O208"/>
    <mergeCell ref="R207:R208"/>
    <mergeCell ref="S207:S208"/>
    <mergeCell ref="B209:B210"/>
    <mergeCell ref="C209:C210"/>
    <mergeCell ref="D209:D210"/>
    <mergeCell ref="E209:E210"/>
    <mergeCell ref="F209:F210"/>
    <mergeCell ref="G209:G210"/>
    <mergeCell ref="H209:H210"/>
    <mergeCell ref="H207:H208"/>
    <mergeCell ref="I207:I208"/>
    <mergeCell ref="J207:J208"/>
    <mergeCell ref="K207:K208"/>
    <mergeCell ref="L207:L208"/>
    <mergeCell ref="M207:M208"/>
    <mergeCell ref="B207:B208"/>
    <mergeCell ref="C207:C208"/>
    <mergeCell ref="D207:D208"/>
    <mergeCell ref="E207:E208"/>
    <mergeCell ref="F207:F208"/>
    <mergeCell ref="G207:G208"/>
    <mergeCell ref="S211:S212"/>
    <mergeCell ref="B213:B214"/>
    <mergeCell ref="C213:C214"/>
    <mergeCell ref="D213:D214"/>
    <mergeCell ref="E213:E214"/>
    <mergeCell ref="F213:F214"/>
    <mergeCell ref="G213:G214"/>
    <mergeCell ref="H213:H214"/>
    <mergeCell ref="I213:I214"/>
    <mergeCell ref="J213:J214"/>
    <mergeCell ref="J211:J212"/>
    <mergeCell ref="K211:K212"/>
    <mergeCell ref="L211:L212"/>
    <mergeCell ref="M211:M212"/>
    <mergeCell ref="O211:O212"/>
    <mergeCell ref="R211:R212"/>
    <mergeCell ref="R209:R210"/>
    <mergeCell ref="S209:S210"/>
    <mergeCell ref="B211:B212"/>
    <mergeCell ref="C211:C212"/>
    <mergeCell ref="D211:D212"/>
    <mergeCell ref="E211:E212"/>
    <mergeCell ref="F211:F212"/>
    <mergeCell ref="G211:G212"/>
    <mergeCell ref="H211:H212"/>
    <mergeCell ref="I211:I212"/>
    <mergeCell ref="I209:I210"/>
    <mergeCell ref="J209:J210"/>
    <mergeCell ref="K209:K210"/>
    <mergeCell ref="L209:L210"/>
    <mergeCell ref="M209:M210"/>
    <mergeCell ref="O209:O210"/>
    <mergeCell ref="B217:B218"/>
    <mergeCell ref="C217:C218"/>
    <mergeCell ref="D217:D218"/>
    <mergeCell ref="E217:E218"/>
    <mergeCell ref="F217:F218"/>
    <mergeCell ref="G217:G218"/>
    <mergeCell ref="K215:K216"/>
    <mergeCell ref="M215:M216"/>
    <mergeCell ref="O215:O216"/>
    <mergeCell ref="R215:R216"/>
    <mergeCell ref="S215:S216"/>
    <mergeCell ref="R213:R214"/>
    <mergeCell ref="S213:S214"/>
    <mergeCell ref="B215:B216"/>
    <mergeCell ref="C215:C216"/>
    <mergeCell ref="D215:D216"/>
    <mergeCell ref="E215:E216"/>
    <mergeCell ref="F215:F216"/>
    <mergeCell ref="G215:G216"/>
    <mergeCell ref="H215:H216"/>
    <mergeCell ref="I215:I216"/>
    <mergeCell ref="K213:K214"/>
    <mergeCell ref="L213:L214"/>
    <mergeCell ref="M213:M214"/>
    <mergeCell ref="O213:O214"/>
    <mergeCell ref="P213:P214"/>
    <mergeCell ref="Q213:Q214"/>
    <mergeCell ref="R219:R221"/>
    <mergeCell ref="S219:S221"/>
    <mergeCell ref="B222:B224"/>
    <mergeCell ref="C222:C224"/>
    <mergeCell ref="D222:D224"/>
    <mergeCell ref="E222:E224"/>
    <mergeCell ref="F222:F224"/>
    <mergeCell ref="G222:G224"/>
    <mergeCell ref="H222:H224"/>
    <mergeCell ref="J222:J224"/>
    <mergeCell ref="I219:I221"/>
    <mergeCell ref="J219:J221"/>
    <mergeCell ref="K219:K221"/>
    <mergeCell ref="L219:L221"/>
    <mergeCell ref="M219:M221"/>
    <mergeCell ref="O219:O221"/>
    <mergeCell ref="O217:O218"/>
    <mergeCell ref="R217:R218"/>
    <mergeCell ref="S217:S218"/>
    <mergeCell ref="B219:B221"/>
    <mergeCell ref="C219:C221"/>
    <mergeCell ref="D219:D221"/>
    <mergeCell ref="E219:E221"/>
    <mergeCell ref="F219:F221"/>
    <mergeCell ref="G219:G221"/>
    <mergeCell ref="H219:H221"/>
    <mergeCell ref="H217:H218"/>
    <mergeCell ref="I217:I218"/>
    <mergeCell ref="J217:J218"/>
    <mergeCell ref="K217:K218"/>
    <mergeCell ref="L217:L218"/>
    <mergeCell ref="M217:M218"/>
    <mergeCell ref="S225:S227"/>
    <mergeCell ref="C228:C230"/>
    <mergeCell ref="O228:O230"/>
    <mergeCell ref="R228:R230"/>
    <mergeCell ref="B231:B232"/>
    <mergeCell ref="C231:C232"/>
    <mergeCell ref="D231:D232"/>
    <mergeCell ref="E231:E232"/>
    <mergeCell ref="F231:F232"/>
    <mergeCell ref="G231:G232"/>
    <mergeCell ref="J225:J227"/>
    <mergeCell ref="K225:K227"/>
    <mergeCell ref="L225:L227"/>
    <mergeCell ref="M225:M227"/>
    <mergeCell ref="O225:O227"/>
    <mergeCell ref="R225:R227"/>
    <mergeCell ref="R222:R224"/>
    <mergeCell ref="S222:S224"/>
    <mergeCell ref="B225:B227"/>
    <mergeCell ref="C225:C227"/>
    <mergeCell ref="D225:D227"/>
    <mergeCell ref="E225:E227"/>
    <mergeCell ref="F225:F227"/>
    <mergeCell ref="G225:G227"/>
    <mergeCell ref="H225:H227"/>
    <mergeCell ref="I225:I227"/>
    <mergeCell ref="K222:K224"/>
    <mergeCell ref="L222:L224"/>
    <mergeCell ref="M222:M224"/>
    <mergeCell ref="O222:O224"/>
    <mergeCell ref="P222:P224"/>
    <mergeCell ref="Q222:Q224"/>
    <mergeCell ref="O233:O235"/>
    <mergeCell ref="P233:Q234"/>
    <mergeCell ref="R233:R235"/>
    <mergeCell ref="S233:S235"/>
    <mergeCell ref="B236:B238"/>
    <mergeCell ref="C236:C238"/>
    <mergeCell ref="D236:D238"/>
    <mergeCell ref="E236:E238"/>
    <mergeCell ref="F236:F238"/>
    <mergeCell ref="G236:G238"/>
    <mergeCell ref="H233:H235"/>
    <mergeCell ref="I233:I235"/>
    <mergeCell ref="J233:J235"/>
    <mergeCell ref="K233:K235"/>
    <mergeCell ref="L233:L235"/>
    <mergeCell ref="M233:M235"/>
    <mergeCell ref="O231:O232"/>
    <mergeCell ref="P231:Q232"/>
    <mergeCell ref="R231:R232"/>
    <mergeCell ref="S231:S232"/>
    <mergeCell ref="B233:B235"/>
    <mergeCell ref="C233:C235"/>
    <mergeCell ref="D233:D235"/>
    <mergeCell ref="E233:E235"/>
    <mergeCell ref="F233:F235"/>
    <mergeCell ref="G233:G235"/>
    <mergeCell ref="H231:H232"/>
    <mergeCell ref="I231:I232"/>
    <mergeCell ref="J231:J232"/>
    <mergeCell ref="K231:K232"/>
    <mergeCell ref="L231:L232"/>
    <mergeCell ref="M231:M232"/>
    <mergeCell ref="O239:O241"/>
    <mergeCell ref="P239:Q240"/>
    <mergeCell ref="R239:R241"/>
    <mergeCell ref="S239:S241"/>
    <mergeCell ref="B242:B244"/>
    <mergeCell ref="C242:C244"/>
    <mergeCell ref="D242:D244"/>
    <mergeCell ref="E242:E244"/>
    <mergeCell ref="F242:F244"/>
    <mergeCell ref="G242:G244"/>
    <mergeCell ref="H239:H241"/>
    <mergeCell ref="I239:I241"/>
    <mergeCell ref="J239:J241"/>
    <mergeCell ref="K239:K241"/>
    <mergeCell ref="L239:L241"/>
    <mergeCell ref="M239:M241"/>
    <mergeCell ref="O236:O238"/>
    <mergeCell ref="P236:Q237"/>
    <mergeCell ref="R236:R238"/>
    <mergeCell ref="S236:S238"/>
    <mergeCell ref="B239:B241"/>
    <mergeCell ref="C239:C241"/>
    <mergeCell ref="D239:D241"/>
    <mergeCell ref="E239:E241"/>
    <mergeCell ref="F239:F241"/>
    <mergeCell ref="G239:G241"/>
    <mergeCell ref="H236:H238"/>
    <mergeCell ref="I236:I238"/>
    <mergeCell ref="J236:J238"/>
    <mergeCell ref="K236:K238"/>
    <mergeCell ref="L236:L238"/>
    <mergeCell ref="M236:M238"/>
    <mergeCell ref="O245:O247"/>
    <mergeCell ref="P245:Q246"/>
    <mergeCell ref="R245:R247"/>
    <mergeCell ref="S245:S247"/>
    <mergeCell ref="B248:B250"/>
    <mergeCell ref="C248:C250"/>
    <mergeCell ref="D248:D250"/>
    <mergeCell ref="E248:E250"/>
    <mergeCell ref="F248:F250"/>
    <mergeCell ref="G248:G250"/>
    <mergeCell ref="H245:H247"/>
    <mergeCell ref="I245:I247"/>
    <mergeCell ref="J245:J247"/>
    <mergeCell ref="K245:K247"/>
    <mergeCell ref="L245:L247"/>
    <mergeCell ref="M245:M247"/>
    <mergeCell ref="O242:O244"/>
    <mergeCell ref="P242:Q243"/>
    <mergeCell ref="R242:R244"/>
    <mergeCell ref="S242:S244"/>
    <mergeCell ref="B245:B247"/>
    <mergeCell ref="C245:C247"/>
    <mergeCell ref="D245:D247"/>
    <mergeCell ref="E245:E247"/>
    <mergeCell ref="F245:F247"/>
    <mergeCell ref="G245:G247"/>
    <mergeCell ref="H242:H244"/>
    <mergeCell ref="I242:I244"/>
    <mergeCell ref="J242:J244"/>
    <mergeCell ref="K242:K244"/>
    <mergeCell ref="L242:L244"/>
    <mergeCell ref="M242:M244"/>
    <mergeCell ref="H251:H253"/>
    <mergeCell ref="I251:I253"/>
    <mergeCell ref="J251:J253"/>
    <mergeCell ref="K251:K253"/>
    <mergeCell ref="L251:L253"/>
    <mergeCell ref="M251:M253"/>
    <mergeCell ref="O248:O250"/>
    <mergeCell ref="P248:Q249"/>
    <mergeCell ref="R248:R250"/>
    <mergeCell ref="S248:S250"/>
    <mergeCell ref="B251:B253"/>
    <mergeCell ref="C251:C253"/>
    <mergeCell ref="D251:D253"/>
    <mergeCell ref="E251:E253"/>
    <mergeCell ref="F251:F253"/>
    <mergeCell ref="G251:G253"/>
    <mergeCell ref="H248:H250"/>
    <mergeCell ref="I248:I250"/>
    <mergeCell ref="J248:J250"/>
    <mergeCell ref="K248:K250"/>
    <mergeCell ref="L248:L250"/>
    <mergeCell ref="M248:M250"/>
    <mergeCell ref="O258:O261"/>
    <mergeCell ref="P254:Q255"/>
    <mergeCell ref="R254:R257"/>
    <mergeCell ref="S254:S257"/>
    <mergeCell ref="B258:B261"/>
    <mergeCell ref="C258:C261"/>
    <mergeCell ref="D258:D261"/>
    <mergeCell ref="E258:E261"/>
    <mergeCell ref="F258:F261"/>
    <mergeCell ref="G258:G261"/>
    <mergeCell ref="H258:H261"/>
    <mergeCell ref="I254:I257"/>
    <mergeCell ref="J254:J257"/>
    <mergeCell ref="K254:K257"/>
    <mergeCell ref="L254:L257"/>
    <mergeCell ref="M254:M257"/>
    <mergeCell ref="O254:O257"/>
    <mergeCell ref="B254:B257"/>
    <mergeCell ref="C254:C257"/>
    <mergeCell ref="D254:D257"/>
    <mergeCell ref="G254:G257"/>
    <mergeCell ref="H254:H257"/>
    <mergeCell ref="E254:E257"/>
    <mergeCell ref="F254:F257"/>
    <mergeCell ref="B265:B267"/>
    <mergeCell ref="C265:C267"/>
    <mergeCell ref="D265:D267"/>
    <mergeCell ref="E265:E267"/>
    <mergeCell ref="F265:F267"/>
    <mergeCell ref="G265:G267"/>
    <mergeCell ref="H265:H267"/>
    <mergeCell ref="I265:I267"/>
    <mergeCell ref="J262:J264"/>
    <mergeCell ref="K262:K264"/>
    <mergeCell ref="L262:L264"/>
    <mergeCell ref="M262:M264"/>
    <mergeCell ref="O262:O264"/>
    <mergeCell ref="P262:Q263"/>
    <mergeCell ref="B262:B264"/>
    <mergeCell ref="C262:C264"/>
    <mergeCell ref="D262:D264"/>
    <mergeCell ref="E262:E264"/>
    <mergeCell ref="E228:E230"/>
    <mergeCell ref="F228:F230"/>
    <mergeCell ref="G228:G230"/>
    <mergeCell ref="H228:H230"/>
    <mergeCell ref="J228:J230"/>
    <mergeCell ref="K228:K230"/>
    <mergeCell ref="M228:M230"/>
    <mergeCell ref="L228:L230"/>
    <mergeCell ref="D228:D230"/>
    <mergeCell ref="C274:C276"/>
    <mergeCell ref="B274:B276"/>
    <mergeCell ref="S274:S276"/>
    <mergeCell ref="R274:R276"/>
    <mergeCell ref="O274:O276"/>
    <mergeCell ref="D274:D276"/>
    <mergeCell ref="C271:C273"/>
    <mergeCell ref="D271:D273"/>
    <mergeCell ref="M271:M273"/>
    <mergeCell ref="L271:L273"/>
    <mergeCell ref="K271:K273"/>
    <mergeCell ref="J271:J273"/>
    <mergeCell ref="I271:I273"/>
    <mergeCell ref="H271:H273"/>
    <mergeCell ref="G271:G273"/>
    <mergeCell ref="E271:E273"/>
    <mergeCell ref="F271:F273"/>
    <mergeCell ref="B271:B273"/>
    <mergeCell ref="O271:O273"/>
    <mergeCell ref="R271:R273"/>
    <mergeCell ref="S271:S273"/>
    <mergeCell ref="M274:M276"/>
    <mergeCell ref="L274:L276"/>
    <mergeCell ref="S265:S267"/>
    <mergeCell ref="R258:R261"/>
    <mergeCell ref="S258:S261"/>
    <mergeCell ref="O251:O253"/>
    <mergeCell ref="R251:R253"/>
    <mergeCell ref="S251:S253"/>
    <mergeCell ref="B268:B270"/>
    <mergeCell ref="C268:C270"/>
    <mergeCell ref="D268:D270"/>
    <mergeCell ref="E268:E270"/>
    <mergeCell ref="F268:F270"/>
    <mergeCell ref="G268:G270"/>
    <mergeCell ref="H268:H270"/>
    <mergeCell ref="I268:I270"/>
    <mergeCell ref="J268:J270"/>
    <mergeCell ref="J265:J267"/>
    <mergeCell ref="F262:F264"/>
    <mergeCell ref="G262:G264"/>
    <mergeCell ref="H262:H264"/>
    <mergeCell ref="I262:I264"/>
    <mergeCell ref="I258:I261"/>
    <mergeCell ref="J258:J261"/>
    <mergeCell ref="K258:K261"/>
    <mergeCell ref="L258:L261"/>
    <mergeCell ref="M258:M261"/>
    <mergeCell ref="K265:K267"/>
    <mergeCell ref="L265:L267"/>
    <mergeCell ref="M265:M267"/>
    <mergeCell ref="O265:O267"/>
    <mergeCell ref="R265:R267"/>
    <mergeCell ref="R262:R264"/>
    <mergeCell ref="S262:S264"/>
    <mergeCell ref="B292:B294"/>
    <mergeCell ref="C292:C294"/>
    <mergeCell ref="D292:D294"/>
    <mergeCell ref="E292:E294"/>
    <mergeCell ref="F292:F294"/>
    <mergeCell ref="G292:G294"/>
    <mergeCell ref="H292:H294"/>
    <mergeCell ref="I292:I294"/>
    <mergeCell ref="J292:J294"/>
    <mergeCell ref="K292:K294"/>
    <mergeCell ref="L292:L294"/>
    <mergeCell ref="M292:M294"/>
    <mergeCell ref="O292:O294"/>
    <mergeCell ref="R292:R294"/>
    <mergeCell ref="S292:S294"/>
    <mergeCell ref="T292:T294"/>
    <mergeCell ref="S268:S270"/>
    <mergeCell ref="K268:K270"/>
    <mergeCell ref="L268:L270"/>
    <mergeCell ref="M268:M270"/>
    <mergeCell ref="O268:O270"/>
    <mergeCell ref="P268:Q269"/>
    <mergeCell ref="R268:R270"/>
    <mergeCell ref="K274:K276"/>
    <mergeCell ref="J274:J276"/>
    <mergeCell ref="I274:I276"/>
    <mergeCell ref="H274:H276"/>
    <mergeCell ref="G274:G276"/>
    <mergeCell ref="F274:F276"/>
    <mergeCell ref="E274:E276"/>
    <mergeCell ref="O277:O279"/>
    <mergeCell ref="R277:R279"/>
  </mergeCells>
  <hyperlinks>
    <hyperlink ref="S316" r:id="rId1" xr:uid="{DF34387C-5687-4E30-B9EE-122BF9E6CAB9}"/>
  </hyperlinks>
  <printOptions horizontalCentered="1" verticalCentered="1"/>
  <pageMargins left="0.47244094488188981" right="0.39370078740157483" top="0.19685039370078741" bottom="0.19685039370078741" header="3.937007874015748E-2" footer="3.937007874015748E-2"/>
  <pageSetup paperSize="9" scale="27" fitToHeight="10" orientation="landscape" horizontalDpi="300" verticalDpi="4294967292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f294e2e-5f1b-4a9d-bbd2-341623f49ebe">
      <Terms xmlns="http://schemas.microsoft.com/office/infopath/2007/PartnerControls"/>
    </lcf76f155ced4ddcb4097134ff3c332f>
    <TaxCatchAll xmlns="cb7689d9-7a47-4b47-8e82-355547fe4f4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20C10C325292244AACA723B0E7E466B" ma:contentTypeVersion="17" ma:contentTypeDescription="Crie um novo documento." ma:contentTypeScope="" ma:versionID="52eb8c81b2c85fcd0cc1d9a4852451bc">
  <xsd:schema xmlns:xsd="http://www.w3.org/2001/XMLSchema" xmlns:xs="http://www.w3.org/2001/XMLSchema" xmlns:p="http://schemas.microsoft.com/office/2006/metadata/properties" xmlns:ns2="7f294e2e-5f1b-4a9d-bbd2-341623f49ebe" xmlns:ns3="cb7689d9-7a47-4b47-8e82-355547fe4f42" targetNamespace="http://schemas.microsoft.com/office/2006/metadata/properties" ma:root="true" ma:fieldsID="3070e79d84e8c38b31fd3bf5bde046ad" ns2:_="" ns3:_="">
    <xsd:import namespace="7f294e2e-5f1b-4a9d-bbd2-341623f49ebe"/>
    <xsd:import namespace="cb7689d9-7a47-4b47-8e82-355547fe4f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294e2e-5f1b-4a9d-bbd2-341623f49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aa448f4b-15e7-4d22-b9c3-2e0136a086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7689d9-7a47-4b47-8e82-355547fe4f4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49d2af8-d81e-4d75-ba44-4f9947fde859}" ma:internalName="TaxCatchAll" ma:showField="CatchAllData" ma:web="cb7689d9-7a47-4b47-8e82-355547fe4f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9FA14-721E-4A26-8D1F-74A4301AD1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A6DE6E-1602-452F-AE34-27A4E78E5F2E}">
  <ds:schemaRefs>
    <ds:schemaRef ds:uri="http://schemas.microsoft.com/office/2006/metadata/properties"/>
    <ds:schemaRef ds:uri="http://schemas.microsoft.com/office/infopath/2007/PartnerControls"/>
    <ds:schemaRef ds:uri="7f294e2e-5f1b-4a9d-bbd2-341623f49ebe"/>
    <ds:schemaRef ds:uri="cb7689d9-7a47-4b47-8e82-355547fe4f42"/>
  </ds:schemaRefs>
</ds:datastoreItem>
</file>

<file path=customXml/itemProps3.xml><?xml version="1.0" encoding="utf-8"?>
<ds:datastoreItem xmlns:ds="http://schemas.openxmlformats.org/officeDocument/2006/customXml" ds:itemID="{FA42197A-8E90-4D67-941F-E0C20E1376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294e2e-5f1b-4a9d-bbd2-341623f49ebe"/>
    <ds:schemaRef ds:uri="cb7689d9-7a47-4b47-8e82-355547fe4f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Planilha Soberanos</vt:lpstr>
      <vt:lpstr>'Planilha Soberanos'!Print_Titles</vt:lpstr>
    </vt:vector>
  </TitlesOfParts>
  <Manager/>
  <Company>STN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STN</dc:creator>
  <cp:keywords/>
  <dc:description/>
  <cp:lastModifiedBy>Pedro Manfroi de Azevedo Iurinic da Costa</cp:lastModifiedBy>
  <cp:revision/>
  <dcterms:created xsi:type="dcterms:W3CDTF">2014-02-21T18:32:11Z</dcterms:created>
  <dcterms:modified xsi:type="dcterms:W3CDTF">2025-09-11T13:31:58Z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0x010100C20C10C325292244AACA723B0E7E466B</vt:lpwstr>
  </property>
  <property fmtid="{D5CDD505-2E9C-101B-9397-08002B2CF9AE}" pid="3" name="MediaServiceImageTags">
    <vt:lpwstr/>
  </property>
</Properties>
</file>