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CODIV\GEPRE\07 - Consultas Diversas\04 - Dados Estatísticos e Informativos GEPRE\TESOURO TRANSPARENTE\"/>
    </mc:Choice>
  </mc:AlternateContent>
  <xr:revisionPtr revIDLastSave="0" documentId="13_ncr:1_{728252E1-AB30-47D0-AF91-FCB57CDDC3DF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Anual-2007_2025" sheetId="6" r:id="rId1"/>
    <sheet name="Mensal_2025" sheetId="30" r:id="rId2"/>
    <sheet name="Mensal_2024" sheetId="29" r:id="rId3"/>
    <sheet name="Mensal_2023" sheetId="28" r:id="rId4"/>
    <sheet name="Mensal_2022" sheetId="27" r:id="rId5"/>
    <sheet name="Mensal_2021" sheetId="26" r:id="rId6"/>
    <sheet name="Mensal_2020" sheetId="25" r:id="rId7"/>
    <sheet name="Mensal_2019" sheetId="24" r:id="rId8"/>
    <sheet name="Mensal_2018" sheetId="23" r:id="rId9"/>
    <sheet name="Mensal_2017" sheetId="22" r:id="rId10"/>
    <sheet name="Mensal_2016 " sheetId="13" r:id="rId11"/>
    <sheet name="Mensal_2015" sheetId="7" r:id="rId12"/>
    <sheet name="Mensal_2014" sheetId="8" r:id="rId13"/>
    <sheet name="Mensal_2013" sheetId="9" r:id="rId14"/>
    <sheet name="Mensal_2012" sheetId="10" r:id="rId15"/>
    <sheet name="Mensal_2011" sheetId="11" r:id="rId16"/>
    <sheet name="Mensal_2010" sheetId="14" r:id="rId17"/>
    <sheet name="Mensal_2009" sheetId="15" r:id="rId18"/>
    <sheet name="Mensal_2008" sheetId="16" r:id="rId19"/>
    <sheet name="Mensal_2007" sheetId="17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30" l="1"/>
  <c r="V28" i="6" s="1"/>
  <c r="N24" i="30"/>
  <c r="V27" i="6" s="1"/>
  <c r="N23" i="30"/>
  <c r="V26" i="6" s="1"/>
  <c r="N22" i="30"/>
  <c r="V25" i="6" s="1"/>
  <c r="N21" i="30"/>
  <c r="V24" i="6" s="1"/>
  <c r="N20" i="30"/>
  <c r="V23" i="6" s="1"/>
  <c r="N19" i="30"/>
  <c r="V22" i="6" s="1"/>
  <c r="N18" i="30"/>
  <c r="V21" i="6" s="1"/>
  <c r="N17" i="30"/>
  <c r="V20" i="6" s="1"/>
  <c r="N16" i="30"/>
  <c r="V19" i="6" s="1"/>
  <c r="N15" i="30"/>
  <c r="V18" i="6" s="1"/>
  <c r="N14" i="30"/>
  <c r="V17" i="6" s="1"/>
  <c r="N13" i="30"/>
  <c r="V16" i="6" s="1"/>
  <c r="N12" i="30"/>
  <c r="V15" i="6" s="1"/>
  <c r="N11" i="30"/>
  <c r="V14" i="6" s="1"/>
  <c r="N10" i="30"/>
  <c r="V13" i="6" s="1"/>
  <c r="N9" i="30"/>
  <c r="V12" i="6" s="1"/>
  <c r="N8" i="30"/>
  <c r="V11" i="6" s="1"/>
  <c r="N7" i="30"/>
  <c r="V10" i="6" s="1"/>
  <c r="N6" i="30"/>
  <c r="V9" i="6" s="1"/>
  <c r="N9" i="29"/>
  <c r="U12" i="6" s="1"/>
  <c r="N7" i="29"/>
  <c r="U10" i="6" s="1"/>
  <c r="N25" i="29"/>
  <c r="U28" i="6" s="1"/>
  <c r="N24" i="29"/>
  <c r="U27" i="6" s="1"/>
  <c r="N23" i="29"/>
  <c r="U26" i="6" s="1"/>
  <c r="N22" i="29"/>
  <c r="U25" i="6" s="1"/>
  <c r="N21" i="29"/>
  <c r="U24" i="6" s="1"/>
  <c r="N20" i="29"/>
  <c r="U23" i="6" s="1"/>
  <c r="N19" i="29"/>
  <c r="U22" i="6" s="1"/>
  <c r="N18" i="29"/>
  <c r="U21" i="6" s="1"/>
  <c r="N17" i="29"/>
  <c r="U20" i="6" s="1"/>
  <c r="N16" i="29"/>
  <c r="U19" i="6" s="1"/>
  <c r="N15" i="29"/>
  <c r="U18" i="6" s="1"/>
  <c r="N14" i="29"/>
  <c r="U17" i="6" s="1"/>
  <c r="N13" i="29"/>
  <c r="U16" i="6" s="1"/>
  <c r="N12" i="29"/>
  <c r="U15" i="6" s="1"/>
  <c r="N11" i="29"/>
  <c r="U14" i="6" s="1"/>
  <c r="N10" i="29"/>
  <c r="U13" i="6" s="1"/>
  <c r="N8" i="29"/>
  <c r="U11" i="6" s="1"/>
  <c r="N6" i="29"/>
  <c r="U9" i="6" s="1"/>
  <c r="N28" i="28"/>
  <c r="T28" i="6" s="1"/>
  <c r="N27" i="28"/>
  <c r="T27" i="6" s="1"/>
  <c r="N26" i="28"/>
  <c r="T26" i="6" s="1"/>
  <c r="N25" i="28"/>
  <c r="T25" i="6" s="1"/>
  <c r="N24" i="28"/>
  <c r="T24" i="6" s="1"/>
  <c r="N23" i="28"/>
  <c r="T23" i="6" s="1"/>
  <c r="N22" i="28"/>
  <c r="T22" i="6" s="1"/>
  <c r="N21" i="28"/>
  <c r="T21" i="6" s="1"/>
  <c r="N20" i="28"/>
  <c r="T20" i="6" s="1"/>
  <c r="N19" i="28"/>
  <c r="T19" i="6" s="1"/>
  <c r="N18" i="28"/>
  <c r="T18" i="6" s="1"/>
  <c r="N17" i="28"/>
  <c r="T17" i="6" s="1"/>
  <c r="N16" i="28"/>
  <c r="T16" i="6" s="1"/>
  <c r="N15" i="28"/>
  <c r="T15" i="6" s="1"/>
  <c r="N14" i="28"/>
  <c r="T14" i="6" s="1"/>
  <c r="N13" i="28"/>
  <c r="T13" i="6" s="1"/>
  <c r="N12" i="28"/>
  <c r="T12" i="6" s="1"/>
  <c r="N11" i="28"/>
  <c r="T11" i="6" s="1"/>
  <c r="N10" i="28"/>
  <c r="T10" i="6" s="1"/>
  <c r="N9" i="28"/>
  <c r="T9" i="6" s="1"/>
  <c r="N9" i="27"/>
  <c r="S9" i="6" s="1"/>
  <c r="N10" i="27"/>
  <c r="S10" i="6" s="1"/>
  <c r="N11" i="27"/>
  <c r="S11" i="6" s="1"/>
  <c r="N12" i="27"/>
  <c r="S12" i="6" s="1"/>
  <c r="N13" i="27"/>
  <c r="S13" i="6"/>
  <c r="N14" i="27"/>
  <c r="S14" i="6" s="1"/>
  <c r="N15" i="27"/>
  <c r="S15" i="6" s="1"/>
  <c r="N16" i="27"/>
  <c r="S16" i="6" s="1"/>
  <c r="N17" i="27"/>
  <c r="S17" i="6" s="1"/>
  <c r="N18" i="27"/>
  <c r="S18" i="6" s="1"/>
  <c r="N19" i="27"/>
  <c r="S19" i="6" s="1"/>
  <c r="N20" i="27"/>
  <c r="S20" i="6" s="1"/>
  <c r="N21" i="27"/>
  <c r="S21" i="6" s="1"/>
  <c r="N22" i="27"/>
  <c r="S22" i="6" s="1"/>
  <c r="N23" i="27"/>
  <c r="S23" i="6" s="1"/>
  <c r="N24" i="27"/>
  <c r="S24" i="6" s="1"/>
  <c r="N25" i="27"/>
  <c r="S25" i="6" s="1"/>
  <c r="N26" i="27"/>
  <c r="S26" i="6" s="1"/>
  <c r="N27" i="27"/>
  <c r="S27" i="6" s="1"/>
  <c r="N28" i="27"/>
  <c r="S28" i="6" s="1"/>
  <c r="N9" i="26"/>
  <c r="R9" i="6" s="1"/>
  <c r="N10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R25" i="6" s="1"/>
  <c r="N26" i="26"/>
  <c r="N27" i="26"/>
  <c r="R27" i="6" s="1"/>
  <c r="N28" i="26"/>
  <c r="R12" i="6"/>
  <c r="R28" i="6"/>
  <c r="R26" i="6"/>
  <c r="R24" i="6"/>
  <c r="R23" i="6"/>
  <c r="R22" i="6"/>
  <c r="R21" i="6"/>
  <c r="R20" i="6"/>
  <c r="R19" i="6"/>
  <c r="R18" i="6"/>
  <c r="R17" i="6"/>
  <c r="R16" i="6"/>
  <c r="R15" i="6"/>
  <c r="R14" i="6"/>
  <c r="R13" i="6"/>
  <c r="R11" i="6"/>
  <c r="R10" i="6"/>
  <c r="D13" i="6" l="1"/>
  <c r="E13" i="6"/>
  <c r="F13" i="6"/>
  <c r="G13" i="6"/>
  <c r="H13" i="6"/>
  <c r="I13" i="6"/>
  <c r="J13" i="6"/>
  <c r="K13" i="6"/>
  <c r="L13" i="6"/>
  <c r="M13" i="6"/>
  <c r="O13" i="6"/>
  <c r="P13" i="6"/>
  <c r="N10" i="25"/>
  <c r="N11" i="25"/>
  <c r="N12" i="25"/>
  <c r="N13" i="25"/>
  <c r="Q13" i="6" s="1"/>
  <c r="N14" i="25"/>
  <c r="N15" i="25"/>
  <c r="N10" i="24"/>
  <c r="N11" i="24"/>
  <c r="N12" i="24"/>
  <c r="N13" i="24"/>
  <c r="N14" i="24"/>
  <c r="N15" i="24"/>
  <c r="N10" i="23"/>
  <c r="N11" i="23"/>
  <c r="N12" i="23"/>
  <c r="N13" i="23"/>
  <c r="N14" i="23"/>
  <c r="N15" i="23"/>
  <c r="N16" i="23"/>
  <c r="N10" i="22"/>
  <c r="N11" i="22"/>
  <c r="N12" i="22"/>
  <c r="N13" i="22"/>
  <c r="N13" i="6" s="1"/>
  <c r="N14" i="22"/>
  <c r="N10" i="13"/>
  <c r="N11" i="13"/>
  <c r="N12" i="13"/>
  <c r="N13" i="13"/>
  <c r="N14" i="13"/>
  <c r="N15" i="13"/>
  <c r="N16" i="13"/>
  <c r="N11" i="7"/>
  <c r="N12" i="7"/>
  <c r="N13" i="7"/>
  <c r="N13" i="8"/>
  <c r="N13" i="9"/>
  <c r="N13" i="10"/>
  <c r="N13" i="11"/>
  <c r="N12" i="14"/>
  <c r="N13" i="14"/>
  <c r="N13" i="15"/>
  <c r="N12" i="17"/>
  <c r="N13" i="17"/>
  <c r="N12" i="11"/>
  <c r="N12" i="10"/>
  <c r="N12" i="9"/>
  <c r="N13" i="16"/>
  <c r="N24" i="25" l="1"/>
  <c r="Q24" i="6" s="1"/>
  <c r="Q11" i="6"/>
  <c r="Q12" i="6"/>
  <c r="Q10" i="6"/>
  <c r="N9" i="25"/>
  <c r="Q9" i="6" s="1"/>
  <c r="Q14" i="6"/>
  <c r="Q15" i="6"/>
  <c r="N16" i="25"/>
  <c r="Q16" i="6" s="1"/>
  <c r="N17" i="25"/>
  <c r="Q17" i="6" s="1"/>
  <c r="N18" i="25"/>
  <c r="Q18" i="6" s="1"/>
  <c r="N19" i="25"/>
  <c r="Q19" i="6" s="1"/>
  <c r="N20" i="25"/>
  <c r="Q20" i="6" s="1"/>
  <c r="N21" i="25"/>
  <c r="Q21" i="6" s="1"/>
  <c r="N22" i="25"/>
  <c r="Q22" i="6" s="1"/>
  <c r="N23" i="25"/>
  <c r="Q23" i="6" s="1"/>
  <c r="N25" i="25"/>
  <c r="Q25" i="6" s="1"/>
  <c r="N26" i="25"/>
  <c r="Q26" i="6" s="1"/>
  <c r="N27" i="25"/>
  <c r="Q27" i="6" s="1"/>
  <c r="N28" i="25"/>
  <c r="Q28" i="6" s="1"/>
  <c r="D28" i="6" l="1"/>
  <c r="E28" i="6"/>
  <c r="F28" i="6"/>
  <c r="G28" i="6"/>
  <c r="H28" i="6"/>
  <c r="I28" i="6"/>
  <c r="J28" i="6"/>
  <c r="K28" i="6"/>
  <c r="L28" i="6"/>
  <c r="M28" i="6"/>
  <c r="N28" i="6"/>
  <c r="O28" i="6"/>
  <c r="N28" i="24"/>
  <c r="P28" i="6" s="1"/>
  <c r="N27" i="24" l="1"/>
  <c r="P27" i="6" s="1"/>
  <c r="N26" i="24"/>
  <c r="P26" i="6" s="1"/>
  <c r="N25" i="24"/>
  <c r="P25" i="6" s="1"/>
  <c r="N24" i="24"/>
  <c r="P24" i="6" s="1"/>
  <c r="N23" i="24"/>
  <c r="P23" i="6" s="1"/>
  <c r="N22" i="24"/>
  <c r="P22" i="6" s="1"/>
  <c r="N21" i="24"/>
  <c r="P21" i="6" s="1"/>
  <c r="N20" i="24"/>
  <c r="P20" i="6" s="1"/>
  <c r="N19" i="24"/>
  <c r="P19" i="6" s="1"/>
  <c r="N18" i="24"/>
  <c r="P18" i="6" s="1"/>
  <c r="N17" i="24"/>
  <c r="P17" i="6" s="1"/>
  <c r="N16" i="24"/>
  <c r="P16" i="6" s="1"/>
  <c r="P15" i="6"/>
  <c r="P14" i="6"/>
  <c r="P12" i="6"/>
  <c r="P11" i="6"/>
  <c r="P10" i="6"/>
  <c r="N9" i="24"/>
  <c r="P9" i="6" s="1"/>
  <c r="F10" i="23" l="1"/>
  <c r="N27" i="23" l="1"/>
  <c r="O27" i="6" s="1"/>
  <c r="N26" i="23"/>
  <c r="O26" i="6" s="1"/>
  <c r="N25" i="23"/>
  <c r="O25" i="6" s="1"/>
  <c r="N24" i="23"/>
  <c r="O24" i="6" s="1"/>
  <c r="N23" i="23"/>
  <c r="O23" i="6" s="1"/>
  <c r="N22" i="23"/>
  <c r="O22" i="6" s="1"/>
  <c r="N21" i="23"/>
  <c r="O21" i="6" s="1"/>
  <c r="N20" i="23"/>
  <c r="O20" i="6" s="1"/>
  <c r="N19" i="23"/>
  <c r="O19" i="6" s="1"/>
  <c r="N18" i="23"/>
  <c r="O18" i="6" s="1"/>
  <c r="N17" i="23"/>
  <c r="O17" i="6" s="1"/>
  <c r="O16" i="6"/>
  <c r="O15" i="6"/>
  <c r="O14" i="6"/>
  <c r="O12" i="6"/>
  <c r="O11" i="6"/>
  <c r="O10" i="6"/>
  <c r="N9" i="23"/>
  <c r="O9" i="6" s="1"/>
  <c r="N25" i="22" l="1"/>
  <c r="N26" i="22"/>
  <c r="N26" i="6" s="1"/>
  <c r="N24" i="22" l="1"/>
  <c r="N24" i="6" s="1"/>
  <c r="N12" i="6"/>
  <c r="N11" i="6"/>
  <c r="N9" i="22"/>
  <c r="N9" i="6" s="1"/>
  <c r="N27" i="22"/>
  <c r="N25" i="6"/>
  <c r="N23" i="22"/>
  <c r="N23" i="6" s="1"/>
  <c r="N22" i="22"/>
  <c r="N22" i="6" s="1"/>
  <c r="N21" i="22"/>
  <c r="N21" i="6" s="1"/>
  <c r="N20" i="22"/>
  <c r="N20" i="6" s="1"/>
  <c r="N19" i="22"/>
  <c r="N19" i="6" s="1"/>
  <c r="N18" i="22"/>
  <c r="N18" i="6" s="1"/>
  <c r="N17" i="22"/>
  <c r="N17" i="6" s="1"/>
  <c r="N16" i="22"/>
  <c r="N16" i="6" s="1"/>
  <c r="N15" i="22"/>
  <c r="N15" i="6" s="1"/>
  <c r="N14" i="6"/>
  <c r="N10" i="6"/>
  <c r="N27" i="6" l="1"/>
  <c r="N26" i="17"/>
  <c r="D27" i="6" s="1"/>
  <c r="N25" i="17"/>
  <c r="D25" i="6" s="1"/>
  <c r="N24" i="17"/>
  <c r="D24" i="6" s="1"/>
  <c r="N23" i="17"/>
  <c r="D23" i="6" s="1"/>
  <c r="N22" i="17"/>
  <c r="D22" i="6" s="1"/>
  <c r="N21" i="17"/>
  <c r="D21" i="6" s="1"/>
  <c r="N20" i="17"/>
  <c r="D20" i="6" s="1"/>
  <c r="N19" i="17"/>
  <c r="D19" i="6" s="1"/>
  <c r="N18" i="17"/>
  <c r="D18" i="6" s="1"/>
  <c r="N17" i="17"/>
  <c r="D17" i="6" s="1"/>
  <c r="N16" i="17"/>
  <c r="D16" i="6" s="1"/>
  <c r="N15" i="17"/>
  <c r="D15" i="6" s="1"/>
  <c r="N14" i="17"/>
  <c r="D14" i="6" s="1"/>
  <c r="D12" i="6"/>
  <c r="N11" i="17"/>
  <c r="D11" i="6" s="1"/>
  <c r="N10" i="17"/>
  <c r="D10" i="6" s="1"/>
  <c r="N9" i="17"/>
  <c r="D9" i="6" s="1"/>
  <c r="N23" i="13" l="1"/>
  <c r="M23" i="6" s="1"/>
  <c r="N23" i="7"/>
  <c r="L23" i="6" s="1"/>
  <c r="N23" i="8"/>
  <c r="K23" i="6" s="1"/>
  <c r="N23" i="9"/>
  <c r="J23" i="6" s="1"/>
  <c r="N23" i="10"/>
  <c r="I23" i="6" s="1"/>
  <c r="N23" i="11"/>
  <c r="H23" i="6" s="1"/>
  <c r="N23" i="14"/>
  <c r="G23" i="6" s="1"/>
  <c r="N23" i="15"/>
  <c r="F23" i="6" s="1"/>
  <c r="N23" i="16"/>
  <c r="E23" i="6" s="1"/>
  <c r="N26" i="16" l="1"/>
  <c r="E27" i="6" s="1"/>
  <c r="N25" i="16"/>
  <c r="E25" i="6" s="1"/>
  <c r="N24" i="16"/>
  <c r="E24" i="6" s="1"/>
  <c r="N22" i="16"/>
  <c r="E22" i="6" s="1"/>
  <c r="N21" i="16"/>
  <c r="E21" i="6" s="1"/>
  <c r="N20" i="16"/>
  <c r="E20" i="6" s="1"/>
  <c r="N19" i="16"/>
  <c r="E19" i="6" s="1"/>
  <c r="N18" i="16"/>
  <c r="E18" i="6" s="1"/>
  <c r="N17" i="16"/>
  <c r="E17" i="6" s="1"/>
  <c r="N16" i="16"/>
  <c r="E16" i="6" s="1"/>
  <c r="N15" i="16"/>
  <c r="E15" i="6" s="1"/>
  <c r="N14" i="16"/>
  <c r="E14" i="6" s="1"/>
  <c r="N12" i="16"/>
  <c r="E12" i="6" s="1"/>
  <c r="N11" i="16"/>
  <c r="E11" i="6" s="1"/>
  <c r="N10" i="16"/>
  <c r="E10" i="6" s="1"/>
  <c r="N9" i="16"/>
  <c r="E9" i="6" s="1"/>
  <c r="I12" i="6" l="1"/>
  <c r="I15" i="6"/>
  <c r="N18" i="13"/>
  <c r="M18" i="6" s="1"/>
  <c r="N20" i="13"/>
  <c r="M20" i="6" s="1"/>
  <c r="N18" i="7"/>
  <c r="L18" i="6" s="1"/>
  <c r="N19" i="7"/>
  <c r="L19" i="6" s="1"/>
  <c r="N20" i="7"/>
  <c r="L20" i="6" s="1"/>
  <c r="N18" i="8"/>
  <c r="K18" i="6" s="1"/>
  <c r="N20" i="8"/>
  <c r="K20" i="6" s="1"/>
  <c r="N18" i="9"/>
  <c r="J18" i="6" s="1"/>
  <c r="N20" i="9"/>
  <c r="J20" i="6" s="1"/>
  <c r="N20" i="10"/>
  <c r="I20" i="6" s="1"/>
  <c r="N18" i="10"/>
  <c r="I18" i="6" s="1"/>
  <c r="N20" i="11"/>
  <c r="H20" i="6" s="1"/>
  <c r="N21" i="11"/>
  <c r="H21" i="6" s="1"/>
  <c r="N20" i="15"/>
  <c r="F20" i="6" s="1"/>
  <c r="N21" i="15"/>
  <c r="F21" i="6" s="1"/>
  <c r="N22" i="15"/>
  <c r="F22" i="6" s="1"/>
  <c r="N22" i="8" l="1"/>
  <c r="K22" i="6" s="1"/>
  <c r="N21" i="8"/>
  <c r="K21" i="6" s="1"/>
  <c r="N22" i="9"/>
  <c r="J22" i="6" s="1"/>
  <c r="N21" i="9"/>
  <c r="J21" i="6" s="1"/>
  <c r="N18" i="11"/>
  <c r="H18" i="6" s="1"/>
  <c r="N20" i="14"/>
  <c r="G20" i="6" s="1"/>
  <c r="N22" i="10"/>
  <c r="I22" i="6" s="1"/>
  <c r="N21" i="10"/>
  <c r="I21" i="6" s="1"/>
  <c r="N22" i="11"/>
  <c r="H22" i="6" s="1"/>
  <c r="N18" i="15" l="1"/>
  <c r="F18" i="6" s="1"/>
  <c r="N18" i="14"/>
  <c r="G18" i="6" s="1"/>
  <c r="N26" i="15" l="1"/>
  <c r="F27" i="6" s="1"/>
  <c r="N25" i="15"/>
  <c r="F25" i="6" s="1"/>
  <c r="N24" i="15"/>
  <c r="F24" i="6" s="1"/>
  <c r="N19" i="15"/>
  <c r="F19" i="6" s="1"/>
  <c r="N17" i="15"/>
  <c r="F17" i="6" s="1"/>
  <c r="N16" i="15"/>
  <c r="F16" i="6" s="1"/>
  <c r="N15" i="15"/>
  <c r="F15" i="6" s="1"/>
  <c r="N14" i="15"/>
  <c r="F14" i="6" s="1"/>
  <c r="N12" i="15"/>
  <c r="F12" i="6" s="1"/>
  <c r="N11" i="15"/>
  <c r="F11" i="6" s="1"/>
  <c r="N10" i="15"/>
  <c r="F10" i="6" s="1"/>
  <c r="N9" i="15"/>
  <c r="F9" i="6" s="1"/>
  <c r="N22" i="14" l="1"/>
  <c r="G22" i="6" s="1"/>
  <c r="N21" i="14"/>
  <c r="G21" i="6" s="1"/>
  <c r="N26" i="14"/>
  <c r="G27" i="6" s="1"/>
  <c r="N25" i="14"/>
  <c r="G25" i="6" s="1"/>
  <c r="N24" i="14"/>
  <c r="G24" i="6" s="1"/>
  <c r="N19" i="14"/>
  <c r="G19" i="6" s="1"/>
  <c r="N17" i="14"/>
  <c r="G17" i="6" s="1"/>
  <c r="N16" i="14"/>
  <c r="G16" i="6" s="1"/>
  <c r="N15" i="14"/>
  <c r="G15" i="6" s="1"/>
  <c r="N14" i="14"/>
  <c r="G14" i="6" s="1"/>
  <c r="G12" i="6"/>
  <c r="N11" i="14"/>
  <c r="G11" i="6" s="1"/>
  <c r="N10" i="14"/>
  <c r="G10" i="6" s="1"/>
  <c r="N9" i="14"/>
  <c r="G9" i="6" s="1"/>
  <c r="N22" i="13" l="1"/>
  <c r="M22" i="6" s="1"/>
  <c r="N21" i="13"/>
  <c r="M21" i="6" s="1"/>
  <c r="N26" i="13"/>
  <c r="M27" i="6" s="1"/>
  <c r="N25" i="13"/>
  <c r="M25" i="6" s="1"/>
  <c r="N24" i="13"/>
  <c r="M24" i="6" s="1"/>
  <c r="N19" i="13"/>
  <c r="M19" i="6" s="1"/>
  <c r="N17" i="13"/>
  <c r="M17" i="6" s="1"/>
  <c r="M16" i="6"/>
  <c r="M15" i="6"/>
  <c r="M14" i="6"/>
  <c r="M12" i="6"/>
  <c r="M11" i="6"/>
  <c r="M10" i="6"/>
  <c r="N9" i="13"/>
  <c r="M9" i="6" s="1"/>
  <c r="N21" i="7" l="1"/>
  <c r="L21" i="6" s="1"/>
  <c r="N22" i="7"/>
  <c r="L22" i="6" s="1"/>
  <c r="N10" i="7" l="1"/>
  <c r="L10" i="6" s="1"/>
  <c r="L11" i="6"/>
  <c r="L12" i="6"/>
  <c r="N14" i="7"/>
  <c r="N15" i="7"/>
  <c r="L15" i="6" s="1"/>
  <c r="N16" i="7"/>
  <c r="L16" i="6" s="1"/>
  <c r="N17" i="7"/>
  <c r="L17" i="6" s="1"/>
  <c r="N24" i="7"/>
  <c r="L24" i="6" s="1"/>
  <c r="N25" i="7"/>
  <c r="L25" i="6" s="1"/>
  <c r="N26" i="7"/>
  <c r="L27" i="6" s="1"/>
  <c r="N9" i="7"/>
  <c r="L9" i="6" s="1"/>
  <c r="N10" i="8"/>
  <c r="K10" i="6" s="1"/>
  <c r="N12" i="8"/>
  <c r="K12" i="6" s="1"/>
  <c r="N14" i="8"/>
  <c r="K14" i="6" s="1"/>
  <c r="N15" i="8"/>
  <c r="K15" i="6" s="1"/>
  <c r="N16" i="8"/>
  <c r="K16" i="6" s="1"/>
  <c r="N17" i="8"/>
  <c r="K17" i="6" s="1"/>
  <c r="N19" i="8"/>
  <c r="K19" i="6" s="1"/>
  <c r="N24" i="8"/>
  <c r="K24" i="6" s="1"/>
  <c r="N25" i="8"/>
  <c r="K25" i="6" s="1"/>
  <c r="N9" i="8"/>
  <c r="K9" i="6" s="1"/>
  <c r="N26" i="9"/>
  <c r="J27" i="6" s="1"/>
  <c r="N25" i="9"/>
  <c r="J25" i="6" s="1"/>
  <c r="N24" i="9"/>
  <c r="J24" i="6" s="1"/>
  <c r="N19" i="9"/>
  <c r="J19" i="6" s="1"/>
  <c r="N17" i="9"/>
  <c r="J17" i="6" s="1"/>
  <c r="N16" i="9"/>
  <c r="J16" i="6" s="1"/>
  <c r="N15" i="9"/>
  <c r="J15" i="6" s="1"/>
  <c r="N14" i="9"/>
  <c r="J14" i="6" s="1"/>
  <c r="J12" i="6"/>
  <c r="N11" i="9"/>
  <c r="J11" i="6" s="1"/>
  <c r="N10" i="9"/>
  <c r="J10" i="6" s="1"/>
  <c r="N9" i="9"/>
  <c r="J9" i="6" s="1"/>
  <c r="N9" i="10"/>
  <c r="I9" i="6" s="1"/>
  <c r="N26" i="10"/>
  <c r="I27" i="6" s="1"/>
  <c r="N25" i="10"/>
  <c r="I25" i="6" s="1"/>
  <c r="N24" i="10"/>
  <c r="I24" i="6" s="1"/>
  <c r="N19" i="10"/>
  <c r="I19" i="6" s="1"/>
  <c r="N17" i="10"/>
  <c r="I17" i="6" s="1"/>
  <c r="N16" i="10"/>
  <c r="I16" i="6" s="1"/>
  <c r="N14" i="10"/>
  <c r="I14" i="6" s="1"/>
  <c r="N11" i="10"/>
  <c r="I11" i="6" s="1"/>
  <c r="N10" i="10"/>
  <c r="I10" i="6" s="1"/>
  <c r="N24" i="11"/>
  <c r="H24" i="6" s="1"/>
  <c r="N10" i="11"/>
  <c r="H10" i="6" s="1"/>
  <c r="N11" i="11"/>
  <c r="H11" i="6" s="1"/>
  <c r="H12" i="6"/>
  <c r="N14" i="11"/>
  <c r="H14" i="6" s="1"/>
  <c r="N15" i="11"/>
  <c r="H15" i="6" s="1"/>
  <c r="N16" i="11"/>
  <c r="H16" i="6" s="1"/>
  <c r="N17" i="11"/>
  <c r="H17" i="6" s="1"/>
  <c r="N19" i="11"/>
  <c r="H19" i="6" s="1"/>
  <c r="N25" i="11"/>
  <c r="H25" i="6" s="1"/>
  <c r="N26" i="11"/>
  <c r="H27" i="6" s="1"/>
  <c r="N9" i="11"/>
  <c r="H9" i="6" s="1"/>
  <c r="B11" i="8"/>
  <c r="D11" i="8"/>
  <c r="F11" i="8"/>
  <c r="G11" i="8"/>
  <c r="H11" i="8"/>
  <c r="I11" i="8"/>
  <c r="J11" i="8"/>
  <c r="K11" i="8"/>
  <c r="L11" i="8"/>
  <c r="M11" i="8"/>
  <c r="F26" i="8"/>
  <c r="N26" i="8" s="1"/>
  <c r="K27" i="6" s="1"/>
  <c r="L14" i="6" l="1"/>
  <c r="N11" i="8"/>
  <c r="K11" i="6" s="1"/>
</calcChain>
</file>

<file path=xl/sharedStrings.xml><?xml version="1.0" encoding="utf-8"?>
<sst xmlns="http://schemas.openxmlformats.org/spreadsheetml/2006/main" count="1078" uniqueCount="94">
  <si>
    <t>Fundo de Financiamento ao Estudante de Ensino Superior - FIES</t>
  </si>
  <si>
    <t>Fundo de Compensação das Variações Salariais - FCVS</t>
  </si>
  <si>
    <t>Programa de Financiamento às Exportações - PROEX</t>
  </si>
  <si>
    <t xml:space="preserve">Concessão de Crédito - BNDES </t>
  </si>
  <si>
    <t>Instrumento Legal</t>
  </si>
  <si>
    <t>Títulos Emitidos</t>
  </si>
  <si>
    <t>Programa/Finalidade</t>
  </si>
  <si>
    <t>CFT-E</t>
  </si>
  <si>
    <t>CFT-B</t>
  </si>
  <si>
    <t>NTN-I</t>
  </si>
  <si>
    <t>CVS</t>
  </si>
  <si>
    <t>DIVERSOS</t>
  </si>
  <si>
    <t>LTN/NTN-F</t>
  </si>
  <si>
    <t>Lei nº 10.184/01</t>
  </si>
  <si>
    <t>Lei nº 10.260/01</t>
  </si>
  <si>
    <t>Legislações  Especificas</t>
  </si>
  <si>
    <t>LTN/NTN-B</t>
  </si>
  <si>
    <t>Lei nº 12.865/13</t>
  </si>
  <si>
    <t>Lei nº 11.803/08</t>
  </si>
  <si>
    <t>Lei nº 12.712/12</t>
  </si>
  <si>
    <t>LTN</t>
  </si>
  <si>
    <t xml:space="preserve">Lei nº 12.688/12 </t>
  </si>
  <si>
    <t>Programa de Estímulo à Reestruturação e ao Fortalecimento das Instituições de Ensino Superior - PROIES</t>
  </si>
  <si>
    <t xml:space="preserve">Concessão de Crédito - CAIXA </t>
  </si>
  <si>
    <t xml:space="preserve">Concessão de Crédito - BB </t>
  </si>
  <si>
    <t>Lei nº 10.179/01</t>
  </si>
  <si>
    <t>LTN/LFT/NTN-F/NTN-B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</si>
  <si>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</si>
  <si>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</si>
  <si>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</si>
  <si>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</si>
  <si>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</si>
  <si>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</si>
  <si>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</si>
  <si>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</si>
  <si>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</si>
  <si>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</si>
  <si>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</si>
  <si>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</si>
  <si>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Ministério da Fazenda</t>
  </si>
  <si>
    <t>Secretaria do Tesouro Nacional</t>
  </si>
  <si>
    <t>Coordenação-Geral de Controle da Dívida Pública - CODIV</t>
  </si>
  <si>
    <t>Gerência de Programas Especiais da Dívida Pública - GEPRE</t>
  </si>
  <si>
    <t>Valores em R$ 1.000,00</t>
  </si>
  <si>
    <t>TOTAL</t>
  </si>
  <si>
    <t>Emissões Diretas de Títulos da DPMFi</t>
  </si>
  <si>
    <t>Emissões Diretas de Títulos da DPMFi  - 2015</t>
  </si>
  <si>
    <t>Emissões Diretas de Títulos da DPMFi  - 2011</t>
  </si>
  <si>
    <t>Emissões Diretas de Títulos da DPMFi  - 2012</t>
  </si>
  <si>
    <t>Emissões Diretas de Títulos da DPMFi  - 2013</t>
  </si>
  <si>
    <t>Emissões Diretas de Títulos da DPMFi  - 2014</t>
  </si>
  <si>
    <t>Cobertura de Resultado Negativo do Banco Central</t>
  </si>
  <si>
    <t>Carteira de Títulos do Banco Central</t>
  </si>
  <si>
    <t>Outras Emissões Diretas</t>
  </si>
  <si>
    <t>Concessão de Crédito - Banco da Amazônia S/A - BASA</t>
  </si>
  <si>
    <t>Concessão de Crédito - Conta de Desenvolvimento Energético - CDE</t>
  </si>
  <si>
    <t>Dívida Agrícola - Equalização Equivalência-Produto - Credor Banco do Brasil</t>
  </si>
  <si>
    <t>art. 14 do ADCT de 05/10/1988</t>
  </si>
  <si>
    <t>Lei nº  9.138/95</t>
  </si>
  <si>
    <t>LTN/NTN-F/NTN-B</t>
  </si>
  <si>
    <t>NTN-F/NTN-B</t>
  </si>
  <si>
    <t>Assunção de Dívida do ex- Território de Roraima - Credor CAIXA</t>
  </si>
  <si>
    <t>Emissões Diretas de Títulos da DPMFi  - 2016</t>
  </si>
  <si>
    <t>Emissões Diretas de Títulos da DPMFi  - 2010</t>
  </si>
  <si>
    <t>Emissões Diretas de Títulos da DPMFi  - 2009</t>
  </si>
  <si>
    <t xml:space="preserve">Concessão de Crédito - BNB </t>
  </si>
  <si>
    <t>Lei nº 12.249/10</t>
  </si>
  <si>
    <t>NTN-B</t>
  </si>
  <si>
    <t>Lei nº 12.276/10</t>
  </si>
  <si>
    <t>LFT</t>
  </si>
  <si>
    <t>LTN/LFT/NTN-B</t>
  </si>
  <si>
    <t>Subscrição de ações da Petróleo Brasileiro S.A. - PETROBRÁS</t>
  </si>
  <si>
    <t>Emissões Diretas de Títulos da DPMFi  - 2008</t>
  </si>
  <si>
    <t>Fundo Soberando do Brasil - FSB</t>
  </si>
  <si>
    <t>Lei nº 11.887/08</t>
  </si>
  <si>
    <t>Emissões Diretas de Títulos da DPMFi  - 2007</t>
  </si>
  <si>
    <t>Lei nº 10.150/00</t>
  </si>
  <si>
    <t>Emissões Diretas de Títulos da DPMFi  - 2017</t>
  </si>
  <si>
    <t>Assunção de Dívida da extinta RFFSA - Credora REFER</t>
  </si>
  <si>
    <t>Emissões Diretas de Títulos da DPMFi  - 2018</t>
  </si>
  <si>
    <t>Emissões Diretas de Títulos da DPMFi  - 2019</t>
  </si>
  <si>
    <t>Emissão para o Fundo ID-ETF IMA-B</t>
  </si>
  <si>
    <t>Lei nº 11.483/07</t>
  </si>
  <si>
    <t>Emissões Diretas de Títulos da DPMFi  - 2020</t>
  </si>
  <si>
    <t>Programa de Reforma Agrária</t>
  </si>
  <si>
    <t>TDA</t>
  </si>
  <si>
    <t xml:space="preserve"> -   </t>
  </si>
  <si>
    <t>Decreto nº 578/92 e Lei nº 8.629/93</t>
  </si>
  <si>
    <t>Emissões Diretas de Títulos da DPMFi  - 2021</t>
  </si>
  <si>
    <t>-</t>
  </si>
  <si>
    <t>Emissões Diretas de Títulos da DPMFi  - 2023</t>
  </si>
  <si>
    <t>Emissões Diretas de Títulos da DPMFi  - 2022</t>
  </si>
  <si>
    <t>Emissões Diretas de Títulos da DPMFi  - 2024</t>
  </si>
  <si>
    <t>Emissões Diretas de Títulos da DPMFi 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</si>
</sst>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name val="Arial"/>
      <family val="2"/>
    </font>
    <font>
      <b/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D4E1"/>
        <bgColor indexed="64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166" fontId="6" fillId="0" borderId="1" xfId="0" applyNumberFormat="1" applyFont="1" applyBorder="1" applyAlignment="1">
      <alignment horizontal="right" vertical="center"/>
    </xf>
    <xf numFmtId="164" fontId="6" fillId="0" borderId="1" xfId="1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6" fillId="0" borderId="1" xfId="1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41" fontId="2" fillId="0" borderId="1" xfId="0" applyNumberFormat="1" applyFont="1" applyBorder="1" applyAlignment="1">
      <alignment horizontal="right" vertical="center"/>
    </xf>
    <xf numFmtId="164" fontId="6" fillId="0" borderId="1" xfId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6" fillId="0" borderId="19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3" borderId="16" xfId="0" quotePrefix="1" applyFont="1" applyFill="1" applyBorder="1" applyAlignment="1">
      <alignment horizontal="center" vertical="center"/>
    </xf>
    <xf numFmtId="0" fontId="3" fillId="3" borderId="17" xfId="0" quotePrefix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3" borderId="10" xfId="0" quotePrefix="1" applyFont="1" applyFill="1" applyBorder="1" applyAlignment="1">
      <alignment horizontal="right" vertical="center"/>
    </xf>
    <xf numFmtId="0" fontId="3" fillId="3" borderId="11" xfId="0" quotePrefix="1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showGridLines="0" tabSelected="1" topLeftCell="L6" zoomScaleNormal="100" workbookViewId="0">
      <selection activeCell="M5" sqref="M5"/>
    </sheetView>
  </sheetViews>
  <sheetFormatPr defaultRowHeight="15" x14ac:dyDescent="0.25"/>
  <cols>
    <col min="1" max="1" width="65.7109375" customWidth="1"/>
    <col min="2" max="2" width="39" customWidth="1"/>
    <col min="3" max="7" width="23.42578125" customWidth="1"/>
    <col min="8" max="17" width="17.7109375" customWidth="1"/>
    <col min="18" max="18" width="14.5703125" bestFit="1" customWidth="1"/>
    <col min="19" max="19" width="14.85546875" customWidth="1"/>
    <col min="20" max="21" width="17.140625" customWidth="1"/>
    <col min="22" max="22" width="18.140625" customWidth="1"/>
  </cols>
  <sheetData>
    <row r="1" spans="1:22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22" ht="57.75" customHeight="1" x14ac:dyDescent="0.25">
      <c r="A6" s="29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22" ht="16.5" customHeight="1" thickBot="1" x14ac:dyDescent="0.3">
      <c r="A7" s="31" t="s">
        <v>43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s="6" customFormat="1" ht="35.1" customHeight="1" x14ac:dyDescent="0.3">
      <c r="A8" s="16" t="s">
        <v>6</v>
      </c>
      <c r="B8" s="17" t="s">
        <v>4</v>
      </c>
      <c r="C8" s="17" t="s">
        <v>5</v>
      </c>
      <c r="D8" s="17">
        <v>2007</v>
      </c>
      <c r="E8" s="17">
        <v>2008</v>
      </c>
      <c r="F8" s="17">
        <v>2009</v>
      </c>
      <c r="G8" s="17">
        <v>2010</v>
      </c>
      <c r="H8" s="17">
        <v>2011</v>
      </c>
      <c r="I8" s="17">
        <v>2012</v>
      </c>
      <c r="J8" s="17">
        <v>2013</v>
      </c>
      <c r="K8" s="17">
        <v>2014</v>
      </c>
      <c r="L8" s="18">
        <v>2015</v>
      </c>
      <c r="M8" s="18">
        <v>2016</v>
      </c>
      <c r="N8" s="18">
        <v>2017</v>
      </c>
      <c r="O8" s="18">
        <v>2018</v>
      </c>
      <c r="P8" s="18">
        <v>2019</v>
      </c>
      <c r="Q8" s="18">
        <v>2020</v>
      </c>
      <c r="R8" s="18">
        <v>2021</v>
      </c>
      <c r="S8" s="18">
        <v>2022</v>
      </c>
      <c r="T8" s="18">
        <v>2023</v>
      </c>
      <c r="U8" s="18">
        <v>2024</v>
      </c>
      <c r="V8" s="18">
        <v>2025</v>
      </c>
    </row>
    <row r="9" spans="1:22" ht="35.1" customHeight="1" x14ac:dyDescent="0.25">
      <c r="A9" s="21" t="s">
        <v>0</v>
      </c>
      <c r="B9" s="5" t="s">
        <v>14</v>
      </c>
      <c r="C9" s="5" t="s">
        <v>7</v>
      </c>
      <c r="D9" s="23">
        <f>Mensal_2007!N9</f>
        <v>697867.71729000006</v>
      </c>
      <c r="E9" s="23">
        <f>Mensal_2008!N9</f>
        <v>701287.07732000004</v>
      </c>
      <c r="F9" s="23">
        <f>Mensal_2009!N9</f>
        <v>810319.07788</v>
      </c>
      <c r="G9" s="23">
        <f>Mensal_2010!N9</f>
        <v>778455.77575000003</v>
      </c>
      <c r="H9" s="10">
        <f>Mensal_2011!N9</f>
        <v>1450636.3426899998</v>
      </c>
      <c r="I9" s="10">
        <f>Mensal_2012!N9</f>
        <v>2197980.3511399999</v>
      </c>
      <c r="J9" s="10">
        <f>Mensal_2013!N9</f>
        <v>2943009.3700399995</v>
      </c>
      <c r="K9" s="10">
        <f>Mensal_2014!N9</f>
        <v>4012627.6860100003</v>
      </c>
      <c r="L9" s="10">
        <f>Mensal_2015!N9</f>
        <v>4393788.59186</v>
      </c>
      <c r="M9" s="9">
        <f>'Mensal_2016 '!N9</f>
        <v>6082405.9299999997</v>
      </c>
      <c r="N9" s="10">
        <f>Mensal_2017!N9</f>
        <v>7211278.2000000002</v>
      </c>
      <c r="O9" s="10">
        <f>Mensal_2018!N9</f>
        <v>253866.34000000003</v>
      </c>
      <c r="P9" s="10">
        <f>Mensal_2019!N9</f>
        <v>1935996.0299999998</v>
      </c>
      <c r="Q9" s="10">
        <f>Mensal_2020!N9</f>
        <v>411111.09</v>
      </c>
      <c r="R9" s="10">
        <f>Mensal_2021!N9</f>
        <v>320668.26</v>
      </c>
      <c r="S9" s="10">
        <f>Mensal_2022!N9</f>
        <v>204357.56999999998</v>
      </c>
      <c r="T9" s="10">
        <f>Mensal_2023!N9</f>
        <v>32735.919999999998</v>
      </c>
      <c r="U9" s="10">
        <f>Mensal_2024!N6</f>
        <v>267716.54000000004</v>
      </c>
      <c r="V9" s="10">
        <f>Mensal_2025!N6</f>
        <v>0</v>
      </c>
    </row>
    <row r="10" spans="1:22" ht="35.1" customHeight="1" x14ac:dyDescent="0.25">
      <c r="A10" s="21" t="s">
        <v>1</v>
      </c>
      <c r="B10" s="5" t="s">
        <v>76</v>
      </c>
      <c r="C10" s="5" t="s">
        <v>10</v>
      </c>
      <c r="D10" s="23">
        <f>Mensal_2007!N10</f>
        <v>4448339.3591499999</v>
      </c>
      <c r="E10" s="23">
        <f>Mensal_2008!N10</f>
        <v>3249519.12</v>
      </c>
      <c r="F10" s="23">
        <f>Mensal_2009!N10</f>
        <v>1077776.8641700002</v>
      </c>
      <c r="G10" s="23">
        <f>Mensal_2010!N10</f>
        <v>4715257.2299999995</v>
      </c>
      <c r="H10" s="10">
        <f>Mensal_2011!N10</f>
        <v>7405574.6000700016</v>
      </c>
      <c r="I10" s="10">
        <f>Mensal_2012!N10</f>
        <v>1337283.1498399999</v>
      </c>
      <c r="J10" s="10">
        <f>Mensal_2013!N10</f>
        <v>17076.879999999997</v>
      </c>
      <c r="K10" s="10">
        <f>Mensal_2014!N10</f>
        <v>0</v>
      </c>
      <c r="L10" s="10">
        <f>Mensal_2015!N10</f>
        <v>4196519.0142100006</v>
      </c>
      <c r="M10" s="9">
        <f>'Mensal_2016 '!N10</f>
        <v>4294503.49</v>
      </c>
      <c r="N10" s="10">
        <f>Mensal_2017!N10</f>
        <v>948183.24</v>
      </c>
      <c r="O10" s="10">
        <f>Mensal_2018!N10</f>
        <v>1600875.98</v>
      </c>
      <c r="P10" s="10">
        <f>Mensal_2019!N10</f>
        <v>1582043.92</v>
      </c>
      <c r="Q10" s="10">
        <f>Mensal_2020!N10</f>
        <v>2623362.4699999997</v>
      </c>
      <c r="R10" s="10">
        <f>Mensal_2021!N10</f>
        <v>7683215.4500000002</v>
      </c>
      <c r="S10" s="10">
        <f>Mensal_2022!N10</f>
        <v>8197402.9299999988</v>
      </c>
      <c r="T10" s="10">
        <f>Mensal_2023!N10</f>
        <v>14688012.34</v>
      </c>
      <c r="U10" s="10">
        <f>Mensal_2024!N7</f>
        <v>33009225.820000008</v>
      </c>
      <c r="V10" s="10">
        <f>Mensal_2025!N7</f>
        <v>12856894.59</v>
      </c>
    </row>
    <row r="11" spans="1:22" ht="35.1" customHeight="1" x14ac:dyDescent="0.25">
      <c r="A11" s="21" t="s">
        <v>2</v>
      </c>
      <c r="B11" s="5" t="s">
        <v>13</v>
      </c>
      <c r="C11" s="5" t="s">
        <v>9</v>
      </c>
      <c r="D11" s="23">
        <f>Mensal_2007!N11</f>
        <v>354624.04394999996</v>
      </c>
      <c r="E11" s="23">
        <f>Mensal_2008!N11</f>
        <v>285102.12375999999</v>
      </c>
      <c r="F11" s="23">
        <f>Mensal_2009!N11</f>
        <v>365715.82852999994</v>
      </c>
      <c r="G11" s="23">
        <f>Mensal_2010!N11</f>
        <v>206807.69355</v>
      </c>
      <c r="H11" s="10">
        <f>Mensal_2011!N11</f>
        <v>371407.18420000002</v>
      </c>
      <c r="I11" s="10">
        <f>Mensal_2012!N11</f>
        <v>553722.75658000004</v>
      </c>
      <c r="J11" s="10">
        <f>Mensal_2013!N11</f>
        <v>516176.58004999993</v>
      </c>
      <c r="K11" s="10">
        <f>Mensal_2014!N11</f>
        <v>819907.46881477593</v>
      </c>
      <c r="L11" s="10">
        <f>Mensal_2015!N11</f>
        <v>752033.09633999993</v>
      </c>
      <c r="M11" s="9">
        <f>'Mensal_2016 '!N11</f>
        <v>619367.37</v>
      </c>
      <c r="N11" s="10">
        <f>Mensal_2017!N11</f>
        <v>580570.01868999994</v>
      </c>
      <c r="O11" s="10">
        <f>Mensal_2018!N11</f>
        <v>831777.45</v>
      </c>
      <c r="P11" s="10">
        <f>Mensal_2019!N11</f>
        <v>227756.47000000003</v>
      </c>
      <c r="Q11" s="10">
        <f>Mensal_2020!N11</f>
        <v>271226.84000000003</v>
      </c>
      <c r="R11" s="10">
        <f>Mensal_2021!N11</f>
        <v>542155.42000000004</v>
      </c>
      <c r="S11" s="10">
        <f>Mensal_2022!N11</f>
        <v>348730.82</v>
      </c>
      <c r="T11" s="10">
        <f>Mensal_2023!N11</f>
        <v>454624.60000000003</v>
      </c>
      <c r="U11" s="10">
        <f>Mensal_2024!N8</f>
        <v>584249.25</v>
      </c>
      <c r="V11" s="10">
        <f>Mensal_2025!N8</f>
        <v>243915.51</v>
      </c>
    </row>
    <row r="12" spans="1:22" ht="35.1" customHeight="1" x14ac:dyDescent="0.25">
      <c r="A12" s="21" t="s">
        <v>22</v>
      </c>
      <c r="B12" s="5" t="s">
        <v>21</v>
      </c>
      <c r="C12" s="5" t="s">
        <v>8</v>
      </c>
      <c r="D12" s="23">
        <f>Mensal_2007!N12</f>
        <v>0</v>
      </c>
      <c r="E12" s="23">
        <f>Mensal_2008!N12</f>
        <v>0</v>
      </c>
      <c r="F12" s="23">
        <f>Mensal_2009!N12</f>
        <v>0</v>
      </c>
      <c r="G12" s="23">
        <f>Mensal_2010!N12</f>
        <v>0</v>
      </c>
      <c r="H12" s="10">
        <f>Mensal_2011!N12</f>
        <v>0</v>
      </c>
      <c r="I12" s="10">
        <f>Mensal_2012!N12</f>
        <v>0</v>
      </c>
      <c r="J12" s="10">
        <f>Mensal_2013!N12</f>
        <v>0</v>
      </c>
      <c r="K12" s="10">
        <f>Mensal_2014!N12</f>
        <v>0</v>
      </c>
      <c r="L12" s="10">
        <f>Mensal_2015!N12</f>
        <v>53597.711510000001</v>
      </c>
      <c r="M12" s="9">
        <f>'Mensal_2016 '!N12</f>
        <v>203284.64</v>
      </c>
      <c r="N12" s="10">
        <f>Mensal_2017!N12</f>
        <v>238124.50341</v>
      </c>
      <c r="O12" s="10">
        <f>Mensal_2018!N12</f>
        <v>313591.01999999996</v>
      </c>
      <c r="P12" s="10">
        <f>Mensal_2019!N12</f>
        <v>185986.72999999998</v>
      </c>
      <c r="Q12" s="10">
        <f>Mensal_2020!N12</f>
        <v>125624.64000000001</v>
      </c>
      <c r="R12" s="10">
        <f>Mensal_2021!N12</f>
        <v>140460.24999999997</v>
      </c>
      <c r="S12" s="10">
        <f>Mensal_2022!N12</f>
        <v>113993.36</v>
      </c>
      <c r="T12" s="10">
        <f>Mensal_2023!N12</f>
        <v>150319.31</v>
      </c>
      <c r="U12" s="10">
        <f>Mensal_2024!N9</f>
        <v>151191.4</v>
      </c>
      <c r="V12" s="10">
        <f>Mensal_2025!N9</f>
        <v>69172.22</v>
      </c>
    </row>
    <row r="13" spans="1:22" ht="35.1" customHeight="1" x14ac:dyDescent="0.25">
      <c r="A13" s="24" t="s">
        <v>84</v>
      </c>
      <c r="B13" s="26" t="s">
        <v>87</v>
      </c>
      <c r="C13" s="25" t="s">
        <v>85</v>
      </c>
      <c r="D13" s="23">
        <f>Mensal_2007!N13</f>
        <v>1161603.1000000001</v>
      </c>
      <c r="E13" s="23">
        <f>Mensal_2008!N13</f>
        <v>654125.34000000008</v>
      </c>
      <c r="F13" s="23">
        <f>Mensal_2009!N13</f>
        <v>722535.30999999994</v>
      </c>
      <c r="G13" s="23">
        <f>Mensal_2010!N13</f>
        <v>568114.15999999992</v>
      </c>
      <c r="H13" s="10">
        <f>Mensal_2011!N13</f>
        <v>810233.42999999993</v>
      </c>
      <c r="I13" s="10">
        <f>Mensal_2012!N13</f>
        <v>376850.05999999994</v>
      </c>
      <c r="J13" s="10">
        <f>Mensal_2013!N13</f>
        <v>596983.32999999996</v>
      </c>
      <c r="K13" s="10">
        <f>Mensal_2014!N13</f>
        <v>609646.67999999993</v>
      </c>
      <c r="L13" s="10">
        <f>Mensal_2015!N13</f>
        <v>265347.8</v>
      </c>
      <c r="M13" s="9">
        <f>'Mensal_2016 '!N13</f>
        <v>284062.26</v>
      </c>
      <c r="N13" s="10">
        <f>Mensal_2017!N13</f>
        <v>91660.319999999992</v>
      </c>
      <c r="O13" s="10">
        <f>Mensal_2018!N13</f>
        <v>52275.999999999993</v>
      </c>
      <c r="P13" s="10">
        <f>Mensal_2019!N13</f>
        <v>25681.22</v>
      </c>
      <c r="Q13" s="10">
        <f>Mensal_2020!N13</f>
        <v>20297.36</v>
      </c>
      <c r="R13" s="10">
        <f>Mensal_2021!N13</f>
        <v>0</v>
      </c>
      <c r="S13" s="10">
        <f>Mensal_2022!N13</f>
        <v>341.46</v>
      </c>
      <c r="T13" s="10">
        <f>Mensal_2023!N13</f>
        <v>0</v>
      </c>
      <c r="U13" s="10">
        <f>Mensal_2024!N10</f>
        <v>18116.170000000002</v>
      </c>
      <c r="V13" s="10">
        <f>Mensal_2025!N10</f>
        <v>17.14</v>
      </c>
    </row>
    <row r="14" spans="1:22" ht="35.1" customHeight="1" x14ac:dyDescent="0.25">
      <c r="A14" s="21" t="s">
        <v>23</v>
      </c>
      <c r="B14" s="5" t="s">
        <v>15</v>
      </c>
      <c r="C14" s="5" t="s">
        <v>16</v>
      </c>
      <c r="D14" s="23">
        <f>Mensal_2007!N14</f>
        <v>0</v>
      </c>
      <c r="E14" s="23">
        <f>Mensal_2008!N14</f>
        <v>0</v>
      </c>
      <c r="F14" s="23">
        <f>Mensal_2009!N14</f>
        <v>2000399.6976399999</v>
      </c>
      <c r="G14" s="23">
        <f>Mensal_2010!N14</f>
        <v>3999599.6022000001</v>
      </c>
      <c r="H14" s="10">
        <f>Mensal_2011!N14</f>
        <v>0</v>
      </c>
      <c r="I14" s="10">
        <f>Mensal_2012!N14</f>
        <v>12999998</v>
      </c>
      <c r="J14" s="10">
        <f>Mensal_2013!N14</f>
        <v>7999999</v>
      </c>
      <c r="K14" s="10">
        <f>Mensal_2014!N14</f>
        <v>0</v>
      </c>
      <c r="L14" s="10">
        <f>Mensal_2015!N14</f>
        <v>0</v>
      </c>
      <c r="M14" s="9">
        <f>'Mensal_2016 '!N14</f>
        <v>0</v>
      </c>
      <c r="N14" s="10">
        <f>Mensal_2017!N14</f>
        <v>0</v>
      </c>
      <c r="O14" s="10">
        <f>Mensal_2018!N14</f>
        <v>0</v>
      </c>
      <c r="P14" s="10">
        <f>Mensal_2019!N14</f>
        <v>0</v>
      </c>
      <c r="Q14" s="10">
        <f>Mensal_2020!N14</f>
        <v>0</v>
      </c>
      <c r="R14" s="10">
        <f>Mensal_2021!N14</f>
        <v>0</v>
      </c>
      <c r="S14" s="10">
        <f>Mensal_2022!N14</f>
        <v>0</v>
      </c>
      <c r="T14" s="10">
        <f>Mensal_2023!N14</f>
        <v>0</v>
      </c>
      <c r="U14" s="10">
        <f>Mensal_2024!N11</f>
        <v>0</v>
      </c>
      <c r="V14" s="10">
        <f>Mensal_2025!N11</f>
        <v>0</v>
      </c>
    </row>
    <row r="15" spans="1:22" ht="35.1" customHeight="1" x14ac:dyDescent="0.25">
      <c r="A15" s="21" t="s">
        <v>54</v>
      </c>
      <c r="B15" s="5" t="s">
        <v>19</v>
      </c>
      <c r="C15" s="5" t="s">
        <v>20</v>
      </c>
      <c r="D15" s="23">
        <f>Mensal_2007!N15</f>
        <v>0</v>
      </c>
      <c r="E15" s="23">
        <f>Mensal_2008!N15</f>
        <v>0</v>
      </c>
      <c r="F15" s="23">
        <f>Mensal_2009!N15</f>
        <v>0</v>
      </c>
      <c r="G15" s="23">
        <f>Mensal_2010!N15</f>
        <v>0</v>
      </c>
      <c r="H15" s="10">
        <f>Mensal_2011!N15</f>
        <v>0</v>
      </c>
      <c r="I15" s="10">
        <f>Mensal_2012!N15</f>
        <v>0</v>
      </c>
      <c r="J15" s="10">
        <f>Mensal_2013!N15</f>
        <v>0</v>
      </c>
      <c r="K15" s="10">
        <f>Mensal_2014!N15</f>
        <v>999999.44240000006</v>
      </c>
      <c r="L15" s="10">
        <f>Mensal_2015!N15</f>
        <v>0</v>
      </c>
      <c r="M15" s="9">
        <f>'Mensal_2016 '!N15</f>
        <v>0</v>
      </c>
      <c r="N15" s="10">
        <f>Mensal_2017!N15</f>
        <v>0</v>
      </c>
      <c r="O15" s="10">
        <f>Mensal_2018!N15</f>
        <v>0</v>
      </c>
      <c r="P15" s="10">
        <f>Mensal_2019!N15</f>
        <v>0</v>
      </c>
      <c r="Q15" s="10">
        <f>Mensal_2020!N15</f>
        <v>0</v>
      </c>
      <c r="R15" s="10">
        <f>Mensal_2021!N15</f>
        <v>0</v>
      </c>
      <c r="S15" s="10">
        <f>Mensal_2022!N15</f>
        <v>0</v>
      </c>
      <c r="T15" s="10">
        <f>Mensal_2023!N15</f>
        <v>0</v>
      </c>
      <c r="U15" s="10">
        <f>Mensal_2024!N12</f>
        <v>0</v>
      </c>
      <c r="V15" s="10">
        <f>Mensal_2025!N12</f>
        <v>0</v>
      </c>
    </row>
    <row r="16" spans="1:22" ht="35.1" customHeight="1" x14ac:dyDescent="0.25">
      <c r="A16" s="21" t="s">
        <v>24</v>
      </c>
      <c r="B16" s="5" t="s">
        <v>15</v>
      </c>
      <c r="C16" s="5" t="s">
        <v>12</v>
      </c>
      <c r="D16" s="23">
        <f>Mensal_2007!N16</f>
        <v>0</v>
      </c>
      <c r="E16" s="23">
        <f>Mensal_2008!N16</f>
        <v>0</v>
      </c>
      <c r="F16" s="23">
        <f>Mensal_2009!N16</f>
        <v>0</v>
      </c>
      <c r="G16" s="23">
        <f>Mensal_2010!N16</f>
        <v>0</v>
      </c>
      <c r="H16" s="10">
        <f>Mensal_2011!N16</f>
        <v>0</v>
      </c>
      <c r="I16" s="10">
        <f>Mensal_2012!N16</f>
        <v>8099999</v>
      </c>
      <c r="J16" s="10">
        <f>Mensal_2013!N16</f>
        <v>0</v>
      </c>
      <c r="K16" s="10">
        <f>Mensal_2014!N16</f>
        <v>0</v>
      </c>
      <c r="L16" s="10">
        <f>Mensal_2015!N16</f>
        <v>0</v>
      </c>
      <c r="M16" s="9">
        <f>'Mensal_2016 '!N16</f>
        <v>0</v>
      </c>
      <c r="N16" s="10">
        <f>Mensal_2017!N16</f>
        <v>0</v>
      </c>
      <c r="O16" s="10">
        <f>Mensal_2018!N16</f>
        <v>0</v>
      </c>
      <c r="P16" s="10">
        <f>Mensal_2019!N16</f>
        <v>0</v>
      </c>
      <c r="Q16" s="10">
        <f>Mensal_2020!N16</f>
        <v>0</v>
      </c>
      <c r="R16" s="10">
        <f>Mensal_2021!N16</f>
        <v>0</v>
      </c>
      <c r="S16" s="10">
        <f>Mensal_2022!N16</f>
        <v>0</v>
      </c>
      <c r="T16" s="10">
        <f>Mensal_2023!N16</f>
        <v>0</v>
      </c>
      <c r="U16" s="10">
        <f>Mensal_2024!N13</f>
        <v>0</v>
      </c>
      <c r="V16" s="10">
        <f>Mensal_2025!N13</f>
        <v>0</v>
      </c>
    </row>
    <row r="17" spans="1:22" ht="35.1" customHeight="1" x14ac:dyDescent="0.25">
      <c r="A17" s="21" t="s">
        <v>3</v>
      </c>
      <c r="B17" s="5" t="s">
        <v>15</v>
      </c>
      <c r="C17" s="5" t="s">
        <v>26</v>
      </c>
      <c r="D17" s="23">
        <f>Mensal_2007!N17</f>
        <v>1899999.9941699998</v>
      </c>
      <c r="E17" s="23">
        <f>Mensal_2008!N17</f>
        <v>9999999.789940156</v>
      </c>
      <c r="F17" s="23">
        <f>Mensal_2009!N17</f>
        <v>104999734.85338001</v>
      </c>
      <c r="G17" s="23">
        <f>Mensal_2010!N17</f>
        <v>104753534.28713</v>
      </c>
      <c r="H17" s="10">
        <f>Mensal_2011!N17</f>
        <v>50246461.011019997</v>
      </c>
      <c r="I17" s="10">
        <f>Mensal_2012!N17</f>
        <v>54999999.427720003</v>
      </c>
      <c r="J17" s="10">
        <f>Mensal_2013!N17</f>
        <v>38999998.997759998</v>
      </c>
      <c r="K17" s="10">
        <f>Mensal_2014!N17</f>
        <v>59999999.361751236</v>
      </c>
      <c r="L17" s="10">
        <f>Mensal_2015!N17</f>
        <v>0</v>
      </c>
      <c r="M17" s="9">
        <f>'Mensal_2016 '!N17</f>
        <v>0</v>
      </c>
      <c r="N17" s="10">
        <f>Mensal_2017!N17</f>
        <v>0</v>
      </c>
      <c r="O17" s="10">
        <f>Mensal_2018!N17</f>
        <v>0</v>
      </c>
      <c r="P17" s="10">
        <f>Mensal_2019!N17</f>
        <v>0</v>
      </c>
      <c r="Q17" s="10">
        <f>Mensal_2020!N17</f>
        <v>0</v>
      </c>
      <c r="R17" s="10">
        <f>Mensal_2021!N17</f>
        <v>0</v>
      </c>
      <c r="S17" s="10">
        <f>Mensal_2022!N17</f>
        <v>0</v>
      </c>
      <c r="T17" s="10">
        <f>Mensal_2023!N17</f>
        <v>0</v>
      </c>
      <c r="U17" s="10">
        <f>Mensal_2024!N14</f>
        <v>0</v>
      </c>
      <c r="V17" s="10">
        <f>Mensal_2025!N14</f>
        <v>0</v>
      </c>
    </row>
    <row r="18" spans="1:22" ht="35.1" customHeight="1" x14ac:dyDescent="0.25">
      <c r="A18" s="21" t="s">
        <v>65</v>
      </c>
      <c r="B18" s="5" t="s">
        <v>66</v>
      </c>
      <c r="C18" s="5" t="s">
        <v>67</v>
      </c>
      <c r="D18" s="23">
        <f>Mensal_2007!N18</f>
        <v>0</v>
      </c>
      <c r="E18" s="23">
        <f>Mensal_2008!N18</f>
        <v>0</v>
      </c>
      <c r="F18" s="23">
        <f>Mensal_2009!N18</f>
        <v>0</v>
      </c>
      <c r="G18" s="23">
        <f>Mensal_2010!N18</f>
        <v>999998.59854000004</v>
      </c>
      <c r="H18" s="10">
        <f>Mensal_2011!N18</f>
        <v>0</v>
      </c>
      <c r="I18" s="10">
        <f>Mensal_2012!N18</f>
        <v>0</v>
      </c>
      <c r="J18" s="10">
        <f>Mensal_2013!N18</f>
        <v>0</v>
      </c>
      <c r="K18" s="10">
        <f>Mensal_2014!N18</f>
        <v>0</v>
      </c>
      <c r="L18" s="10">
        <f>Mensal_2015!N18</f>
        <v>0</v>
      </c>
      <c r="M18" s="9">
        <f>'Mensal_2016 '!N18</f>
        <v>0</v>
      </c>
      <c r="N18" s="10">
        <f>Mensal_2017!N18</f>
        <v>0</v>
      </c>
      <c r="O18" s="10">
        <f>Mensal_2018!N18</f>
        <v>0</v>
      </c>
      <c r="P18" s="10">
        <f>Mensal_2019!N18</f>
        <v>0</v>
      </c>
      <c r="Q18" s="10">
        <f>Mensal_2020!N18</f>
        <v>0</v>
      </c>
      <c r="R18" s="10">
        <f>Mensal_2021!N18</f>
        <v>0</v>
      </c>
      <c r="S18" s="10">
        <f>Mensal_2022!N18</f>
        <v>0</v>
      </c>
      <c r="T18" s="10">
        <f>Mensal_2023!N18</f>
        <v>0</v>
      </c>
      <c r="U18" s="10">
        <f>Mensal_2024!N15</f>
        <v>0</v>
      </c>
      <c r="V18" s="10">
        <f>Mensal_2025!N15</f>
        <v>0</v>
      </c>
    </row>
    <row r="19" spans="1:22" ht="35.1" customHeight="1" x14ac:dyDescent="0.25">
      <c r="A19" s="21" t="s">
        <v>55</v>
      </c>
      <c r="B19" s="5" t="s">
        <v>17</v>
      </c>
      <c r="C19" s="5" t="s">
        <v>12</v>
      </c>
      <c r="D19" s="23">
        <f>Mensal_2007!N19</f>
        <v>0</v>
      </c>
      <c r="E19" s="23">
        <f>Mensal_2008!N19</f>
        <v>0</v>
      </c>
      <c r="F19" s="23">
        <f>Mensal_2009!N19</f>
        <v>0</v>
      </c>
      <c r="G19" s="23">
        <f>Mensal_2010!N19</f>
        <v>0</v>
      </c>
      <c r="H19" s="10">
        <f>Mensal_2011!N19</f>
        <v>0</v>
      </c>
      <c r="I19" s="10">
        <f>Mensal_2012!N19</f>
        <v>0</v>
      </c>
      <c r="J19" s="10">
        <f>Mensal_2013!N19</f>
        <v>7867996.8490300002</v>
      </c>
      <c r="K19" s="10">
        <f>Mensal_2014!N19</f>
        <v>0</v>
      </c>
      <c r="L19" s="10">
        <f>Mensal_2015!N19</f>
        <v>0</v>
      </c>
      <c r="M19" s="9">
        <f>'Mensal_2016 '!N19</f>
        <v>0</v>
      </c>
      <c r="N19" s="10">
        <f>Mensal_2017!N19</f>
        <v>0</v>
      </c>
      <c r="O19" s="10">
        <f>Mensal_2018!N19</f>
        <v>0</v>
      </c>
      <c r="P19" s="10">
        <f>Mensal_2019!N19</f>
        <v>0</v>
      </c>
      <c r="Q19" s="10">
        <f>Mensal_2020!N19</f>
        <v>0</v>
      </c>
      <c r="R19" s="10">
        <f>Mensal_2021!N19</f>
        <v>0</v>
      </c>
      <c r="S19" s="10">
        <f>Mensal_2022!N19</f>
        <v>0</v>
      </c>
      <c r="T19" s="10">
        <f>Mensal_2023!N19</f>
        <v>0</v>
      </c>
      <c r="U19" s="10">
        <f>Mensal_2024!N16</f>
        <v>0</v>
      </c>
      <c r="V19" s="10">
        <f>Mensal_2025!N16</f>
        <v>0</v>
      </c>
    </row>
    <row r="20" spans="1:22" ht="35.1" customHeight="1" x14ac:dyDescent="0.25">
      <c r="A20" s="21" t="s">
        <v>71</v>
      </c>
      <c r="B20" s="5" t="s">
        <v>68</v>
      </c>
      <c r="C20" s="5" t="s">
        <v>69</v>
      </c>
      <c r="D20" s="23">
        <f>Mensal_2007!N20</f>
        <v>0</v>
      </c>
      <c r="E20" s="23">
        <f>Mensal_2008!N20</f>
        <v>0</v>
      </c>
      <c r="F20" s="23">
        <f>Mensal_2009!N20</f>
        <v>0</v>
      </c>
      <c r="G20" s="23">
        <f>Mensal_2010!N20</f>
        <v>42927848.453160003</v>
      </c>
      <c r="H20" s="10">
        <f>Mensal_2011!N20</f>
        <v>0</v>
      </c>
      <c r="I20" s="10">
        <f>Mensal_2012!N20</f>
        <v>0</v>
      </c>
      <c r="J20" s="10">
        <f>Mensal_2013!N20</f>
        <v>0</v>
      </c>
      <c r="K20" s="10">
        <f>Mensal_2014!N20</f>
        <v>0</v>
      </c>
      <c r="L20" s="10">
        <f>Mensal_2015!N20</f>
        <v>0</v>
      </c>
      <c r="M20" s="9">
        <f>'Mensal_2016 '!N20</f>
        <v>0</v>
      </c>
      <c r="N20" s="10">
        <f>Mensal_2017!N20</f>
        <v>0</v>
      </c>
      <c r="O20" s="10">
        <f>Mensal_2018!N20</f>
        <v>0</v>
      </c>
      <c r="P20" s="10">
        <f>Mensal_2019!N20</f>
        <v>0</v>
      </c>
      <c r="Q20" s="10">
        <f>Mensal_2020!N20</f>
        <v>0</v>
      </c>
      <c r="R20" s="10">
        <f>Mensal_2021!N20</f>
        <v>0</v>
      </c>
      <c r="S20" s="10">
        <f>Mensal_2022!N20</f>
        <v>0</v>
      </c>
      <c r="T20" s="10">
        <f>Mensal_2023!N20</f>
        <v>0</v>
      </c>
      <c r="U20" s="10">
        <f>Mensal_2024!N17</f>
        <v>0</v>
      </c>
      <c r="V20" s="10">
        <f>Mensal_2025!N17</f>
        <v>0</v>
      </c>
    </row>
    <row r="21" spans="1:22" ht="35.1" customHeight="1" x14ac:dyDescent="0.25">
      <c r="A21" s="21" t="s">
        <v>61</v>
      </c>
      <c r="B21" s="5" t="s">
        <v>57</v>
      </c>
      <c r="C21" s="5" t="s">
        <v>59</v>
      </c>
      <c r="D21" s="23">
        <f>Mensal_2007!N21</f>
        <v>0</v>
      </c>
      <c r="E21" s="23">
        <f>Mensal_2008!N21</f>
        <v>0</v>
      </c>
      <c r="F21" s="23">
        <f>Mensal_2009!N21</f>
        <v>0</v>
      </c>
      <c r="G21" s="23">
        <f>Mensal_2010!N21</f>
        <v>0</v>
      </c>
      <c r="H21" s="10">
        <f>Mensal_2011!N21</f>
        <v>0</v>
      </c>
      <c r="I21" s="10">
        <f>Mensal_2012!N21</f>
        <v>0</v>
      </c>
      <c r="J21" s="10">
        <f>Mensal_2013!N21</f>
        <v>0</v>
      </c>
      <c r="K21" s="10">
        <f>Mensal_2014!N21</f>
        <v>0</v>
      </c>
      <c r="L21" s="10">
        <f>Mensal_2015!N21</f>
        <v>1520299.95</v>
      </c>
      <c r="M21" s="9">
        <f>'Mensal_2016 '!N21</f>
        <v>0</v>
      </c>
      <c r="N21" s="10">
        <f>Mensal_2017!N21</f>
        <v>0</v>
      </c>
      <c r="O21" s="10">
        <f>Mensal_2018!N21</f>
        <v>0</v>
      </c>
      <c r="P21" s="10">
        <f>Mensal_2019!N21</f>
        <v>0</v>
      </c>
      <c r="Q21" s="10">
        <f>Mensal_2020!N21</f>
        <v>0</v>
      </c>
      <c r="R21" s="10">
        <f>Mensal_2021!N21</f>
        <v>0</v>
      </c>
      <c r="S21" s="10">
        <f>Mensal_2022!N21</f>
        <v>0</v>
      </c>
      <c r="T21" s="10">
        <f>Mensal_2023!N21</f>
        <v>0</v>
      </c>
      <c r="U21" s="10">
        <f>Mensal_2024!N18</f>
        <v>0</v>
      </c>
      <c r="V21" s="10">
        <f>Mensal_2025!N18</f>
        <v>0</v>
      </c>
    </row>
    <row r="22" spans="1:22" ht="35.1" customHeight="1" x14ac:dyDescent="0.25">
      <c r="A22" s="21" t="s">
        <v>56</v>
      </c>
      <c r="B22" s="5" t="s">
        <v>58</v>
      </c>
      <c r="C22" s="5" t="s">
        <v>60</v>
      </c>
      <c r="D22" s="23">
        <f>Mensal_2007!N22</f>
        <v>0</v>
      </c>
      <c r="E22" s="23">
        <f>Mensal_2008!N22</f>
        <v>0</v>
      </c>
      <c r="F22" s="23">
        <f>Mensal_2009!N22</f>
        <v>0</v>
      </c>
      <c r="G22" s="23">
        <f>Mensal_2010!N22</f>
        <v>0</v>
      </c>
      <c r="H22" s="10">
        <f>Mensal_2011!N22</f>
        <v>0</v>
      </c>
      <c r="I22" s="10">
        <f>Mensal_2012!N22</f>
        <v>0</v>
      </c>
      <c r="J22" s="10">
        <f>Mensal_2013!N22</f>
        <v>0</v>
      </c>
      <c r="K22" s="10">
        <f>Mensal_2014!N22</f>
        <v>0</v>
      </c>
      <c r="L22" s="10">
        <f>Mensal_2015!N22</f>
        <v>1506232.99</v>
      </c>
      <c r="M22" s="9">
        <f>'Mensal_2016 '!N22</f>
        <v>0</v>
      </c>
      <c r="N22" s="10">
        <f>Mensal_2017!N22</f>
        <v>0</v>
      </c>
      <c r="O22" s="10">
        <f>Mensal_2018!N22</f>
        <v>0</v>
      </c>
      <c r="P22" s="10">
        <f>Mensal_2019!N22</f>
        <v>0</v>
      </c>
      <c r="Q22" s="10">
        <f>Mensal_2020!N22</f>
        <v>0</v>
      </c>
      <c r="R22" s="10">
        <f>Mensal_2021!N22</f>
        <v>0</v>
      </c>
      <c r="S22" s="10">
        <f>Mensal_2022!N22</f>
        <v>0</v>
      </c>
      <c r="T22" s="10">
        <f>Mensal_2023!N22</f>
        <v>0</v>
      </c>
      <c r="U22" s="10">
        <f>Mensal_2024!N19</f>
        <v>0</v>
      </c>
      <c r="V22" s="10">
        <f>Mensal_2025!N19</f>
        <v>0</v>
      </c>
    </row>
    <row r="23" spans="1:22" ht="35.1" customHeight="1" x14ac:dyDescent="0.25">
      <c r="A23" s="21" t="s">
        <v>73</v>
      </c>
      <c r="B23" s="5" t="s">
        <v>74</v>
      </c>
      <c r="C23" s="5" t="s">
        <v>26</v>
      </c>
      <c r="D23" s="23">
        <f>Mensal_2007!N23</f>
        <v>0</v>
      </c>
      <c r="E23" s="23">
        <f>Mensal_2008!N23</f>
        <v>14243999.592363222</v>
      </c>
      <c r="F23" s="23">
        <f>Mensal_2009!N23</f>
        <v>0</v>
      </c>
      <c r="G23" s="23">
        <f>Mensal_2010!N23</f>
        <v>0</v>
      </c>
      <c r="H23" s="10">
        <f>Mensal_2011!N23</f>
        <v>0</v>
      </c>
      <c r="I23" s="10">
        <f>Mensal_2012!N23</f>
        <v>0</v>
      </c>
      <c r="J23" s="10">
        <f>Mensal_2013!N23</f>
        <v>0</v>
      </c>
      <c r="K23" s="10">
        <f>Mensal_2014!N23</f>
        <v>0</v>
      </c>
      <c r="L23" s="10">
        <f>Mensal_2015!N23</f>
        <v>0</v>
      </c>
      <c r="M23" s="9">
        <f>'Mensal_2016 '!N23</f>
        <v>0</v>
      </c>
      <c r="N23" s="10">
        <f>Mensal_2017!N23</f>
        <v>0</v>
      </c>
      <c r="O23" s="10">
        <f>Mensal_2018!N23</f>
        <v>0</v>
      </c>
      <c r="P23" s="10">
        <f>Mensal_2019!N23</f>
        <v>0</v>
      </c>
      <c r="Q23" s="10">
        <f>Mensal_2020!N23</f>
        <v>0</v>
      </c>
      <c r="R23" s="10">
        <f>Mensal_2021!N23</f>
        <v>0</v>
      </c>
      <c r="S23" s="10">
        <f>Mensal_2022!N23</f>
        <v>0</v>
      </c>
      <c r="T23" s="10">
        <f>Mensal_2023!N23</f>
        <v>0</v>
      </c>
      <c r="U23" s="10">
        <f>Mensal_2024!N20</f>
        <v>0</v>
      </c>
      <c r="V23" s="10">
        <f>Mensal_2025!N20</f>
        <v>0</v>
      </c>
    </row>
    <row r="24" spans="1:22" ht="35.1" customHeight="1" x14ac:dyDescent="0.25">
      <c r="A24" s="21" t="s">
        <v>51</v>
      </c>
      <c r="B24" s="5" t="s">
        <v>18</v>
      </c>
      <c r="C24" s="5" t="s">
        <v>26</v>
      </c>
      <c r="D24" s="23">
        <f>Mensal_2007!N24</f>
        <v>46615195.711939998</v>
      </c>
      <c r="E24" s="23">
        <f>Mensal_2008!N24</f>
        <v>65824670.060090005</v>
      </c>
      <c r="F24" s="23">
        <f>Mensal_2009!N24</f>
        <v>98123121.02948001</v>
      </c>
      <c r="G24" s="23">
        <f>Mensal_2010!N24</f>
        <v>55333741.117982209</v>
      </c>
      <c r="H24" s="10">
        <f>Mensal_2011!N24</f>
        <v>2004478.7086199999</v>
      </c>
      <c r="I24" s="10">
        <f>Mensal_2012!N24</f>
        <v>101905867.73161998</v>
      </c>
      <c r="J24" s="10">
        <f>Mensal_2013!N24</f>
        <v>0</v>
      </c>
      <c r="K24" s="10">
        <f>Mensal_2014!N24</f>
        <v>64575861.489999995</v>
      </c>
      <c r="L24" s="10">
        <f>Mensal_2015!N24</f>
        <v>0</v>
      </c>
      <c r="M24" s="9">
        <f>'Mensal_2016 '!N24</f>
        <v>94999999.950000003</v>
      </c>
      <c r="N24" s="10">
        <f>Mensal_2017!N24</f>
        <v>119111333.04000001</v>
      </c>
      <c r="O24" s="10">
        <f>Mensal_2018!N24</f>
        <v>78307394.049999997</v>
      </c>
      <c r="P24" s="10">
        <f>Mensal_2019!N24</f>
        <v>33693804.189999998</v>
      </c>
      <c r="Q24" s="10">
        <f>Mensal_2020!N24</f>
        <v>28733601.84</v>
      </c>
      <c r="R24" s="10">
        <f>Mensal_2021!N24</f>
        <v>0</v>
      </c>
      <c r="S24" s="10">
        <f>Mensal_2022!N24</f>
        <v>0</v>
      </c>
      <c r="T24" s="10">
        <f>Mensal_2023!N24</f>
        <v>0</v>
      </c>
      <c r="U24" s="10">
        <f>Mensal_2024!N21</f>
        <v>40695567.299999997</v>
      </c>
      <c r="V24" s="10">
        <f>Mensal_2025!N21</f>
        <v>124023569.09999999</v>
      </c>
    </row>
    <row r="25" spans="1:22" ht="35.1" customHeight="1" x14ac:dyDescent="0.25">
      <c r="A25" s="21" t="s">
        <v>52</v>
      </c>
      <c r="B25" s="5" t="s">
        <v>25</v>
      </c>
      <c r="C25" s="15" t="s">
        <v>70</v>
      </c>
      <c r="D25" s="23">
        <f>Mensal_2007!N25</f>
        <v>0</v>
      </c>
      <c r="E25" s="23">
        <f>Mensal_2008!N25</f>
        <v>10496071.581</v>
      </c>
      <c r="F25" s="23">
        <f>Mensal_2009!N25</f>
        <v>11603023.08282</v>
      </c>
      <c r="G25" s="23">
        <f>Mensal_2010!N25</f>
        <v>0</v>
      </c>
      <c r="H25" s="10">
        <f>Mensal_2011!N25</f>
        <v>0</v>
      </c>
      <c r="I25" s="10">
        <f>Mensal_2012!N25</f>
        <v>0</v>
      </c>
      <c r="J25" s="10">
        <f>Mensal_2013!N25</f>
        <v>0</v>
      </c>
      <c r="K25" s="10">
        <f>Mensal_2014!N25</f>
        <v>0</v>
      </c>
      <c r="L25" s="10">
        <f>Mensal_2015!N25</f>
        <v>74999999.821050003</v>
      </c>
      <c r="M25" s="9">
        <f>'Mensal_2016 '!N25</f>
        <v>39999999.979999997</v>
      </c>
      <c r="N25" s="10">
        <f>Mensal_2017!N25</f>
        <v>0</v>
      </c>
      <c r="O25" s="10">
        <f>Mensal_2018!N25</f>
        <v>0</v>
      </c>
      <c r="P25" s="10">
        <f>Mensal_2019!N25</f>
        <v>0</v>
      </c>
      <c r="Q25" s="10">
        <f>Mensal_2020!N25</f>
        <v>0</v>
      </c>
      <c r="R25" s="10">
        <f>Mensal_2021!N25</f>
        <v>0</v>
      </c>
      <c r="S25" s="10">
        <f>Mensal_2022!N25</f>
        <v>0</v>
      </c>
      <c r="T25" s="10">
        <f>Mensal_2023!N25</f>
        <v>0</v>
      </c>
      <c r="U25" s="10">
        <f>Mensal_2024!N22</f>
        <v>0</v>
      </c>
      <c r="V25" s="10">
        <f>Mensal_2025!N22</f>
        <v>0</v>
      </c>
    </row>
    <row r="26" spans="1:22" ht="35.1" customHeight="1" x14ac:dyDescent="0.25">
      <c r="A26" s="21" t="s">
        <v>78</v>
      </c>
      <c r="B26" s="5" t="s">
        <v>82</v>
      </c>
      <c r="C26" s="15" t="s">
        <v>67</v>
      </c>
      <c r="D26" s="23">
        <v>0</v>
      </c>
      <c r="E26" s="23">
        <v>0</v>
      </c>
      <c r="F26" s="23">
        <v>0</v>
      </c>
      <c r="G26" s="23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9">
        <v>0</v>
      </c>
      <c r="N26" s="10">
        <f>Mensal_2017!N26</f>
        <v>3408426.53</v>
      </c>
      <c r="O26" s="10">
        <f>Mensal_2018!N26</f>
        <v>0</v>
      </c>
      <c r="P26" s="10">
        <f>Mensal_2019!N26</f>
        <v>0</v>
      </c>
      <c r="Q26" s="10">
        <f>Mensal_2020!N26</f>
        <v>0</v>
      </c>
      <c r="R26" s="10">
        <f>Mensal_2021!N26</f>
        <v>0</v>
      </c>
      <c r="S26" s="10">
        <f>Mensal_2022!N26</f>
        <v>0</v>
      </c>
      <c r="T26" s="10">
        <f>Mensal_2023!N26</f>
        <v>0</v>
      </c>
      <c r="U26" s="10">
        <f>Mensal_2024!N23</f>
        <v>0</v>
      </c>
      <c r="V26" s="10">
        <f>Mensal_2025!N23</f>
        <v>0</v>
      </c>
    </row>
    <row r="27" spans="1:22" ht="35.1" customHeight="1" x14ac:dyDescent="0.25">
      <c r="A27" s="21" t="s">
        <v>53</v>
      </c>
      <c r="B27" s="5" t="s">
        <v>15</v>
      </c>
      <c r="C27" s="5" t="s">
        <v>11</v>
      </c>
      <c r="D27" s="23">
        <f>Mensal_2007!N26</f>
        <v>7577.6214200000004</v>
      </c>
      <c r="E27" s="23">
        <f>Mensal_2008!N26</f>
        <v>182295.30827000001</v>
      </c>
      <c r="F27" s="23">
        <f>Mensal_2009!N26</f>
        <v>44731.414560000005</v>
      </c>
      <c r="G27" s="23">
        <f>Mensal_2010!N26</f>
        <v>23997.63753</v>
      </c>
      <c r="H27" s="10">
        <f>Mensal_2011!N26</f>
        <v>2128.92335</v>
      </c>
      <c r="I27" s="10">
        <f>Mensal_2012!N26</f>
        <v>2133400.6675399998</v>
      </c>
      <c r="J27" s="10">
        <f>Mensal_2013!N26</f>
        <v>2807209.4226600002</v>
      </c>
      <c r="K27" s="10">
        <f>Mensal_2014!N26</f>
        <v>149694.35719000001</v>
      </c>
      <c r="L27" s="10">
        <f>Mensal_2015!N26</f>
        <v>1493.43487</v>
      </c>
      <c r="M27" s="9">
        <f>'Mensal_2016 '!N26</f>
        <v>1881.51</v>
      </c>
      <c r="N27" s="10">
        <f>Mensal_2017!N27</f>
        <v>0</v>
      </c>
      <c r="O27" s="10">
        <f>Mensal_2018!N27</f>
        <v>146902.48000000001</v>
      </c>
      <c r="P27" s="10">
        <f>Mensal_2019!N27</f>
        <v>13979.39</v>
      </c>
      <c r="Q27" s="10">
        <f>Mensal_2020!N27</f>
        <v>0</v>
      </c>
      <c r="R27" s="10">
        <f>Mensal_2021!N27</f>
        <v>0</v>
      </c>
      <c r="S27" s="10">
        <f>Mensal_2022!N27</f>
        <v>0</v>
      </c>
      <c r="T27" s="10">
        <f>Mensal_2023!N27</f>
        <v>0</v>
      </c>
      <c r="U27" s="10">
        <f>Mensal_2024!N24</f>
        <v>0</v>
      </c>
      <c r="V27" s="10">
        <f>Mensal_2025!N24</f>
        <v>0</v>
      </c>
    </row>
    <row r="28" spans="1:22" ht="34.5" customHeight="1" x14ac:dyDescent="0.25">
      <c r="A28" s="21" t="s">
        <v>81</v>
      </c>
      <c r="B28" s="5" t="s">
        <v>25</v>
      </c>
      <c r="C28" s="5" t="s">
        <v>67</v>
      </c>
      <c r="D28" s="9">
        <f>'Mensal_2016 '!E28</f>
        <v>0</v>
      </c>
      <c r="E28" s="9">
        <f>'Mensal_2016 '!F28</f>
        <v>0</v>
      </c>
      <c r="F28" s="9">
        <f>'Mensal_2016 '!G28</f>
        <v>0</v>
      </c>
      <c r="G28" s="9">
        <f>'Mensal_2016 '!H28</f>
        <v>0</v>
      </c>
      <c r="H28" s="9">
        <f>'Mensal_2016 '!I28</f>
        <v>0</v>
      </c>
      <c r="I28" s="9">
        <f>'Mensal_2016 '!J28</f>
        <v>0</v>
      </c>
      <c r="J28" s="9">
        <f>'Mensal_2016 '!K28</f>
        <v>0</v>
      </c>
      <c r="K28" s="9">
        <f>'Mensal_2016 '!L28</f>
        <v>0</v>
      </c>
      <c r="L28" s="9">
        <f>'Mensal_2016 '!M28</f>
        <v>0</v>
      </c>
      <c r="M28" s="9">
        <f>'Mensal_2016 '!N28</f>
        <v>0</v>
      </c>
      <c r="N28" s="10">
        <f>Mensal_2017!N28</f>
        <v>0</v>
      </c>
      <c r="O28" s="10">
        <f>Mensal_2018!N28</f>
        <v>0</v>
      </c>
      <c r="P28" s="10">
        <f>Mensal_2019!N28</f>
        <v>1997977.27</v>
      </c>
      <c r="Q28" s="10">
        <f>Mensal_2020!N28</f>
        <v>0</v>
      </c>
      <c r="R28" s="10">
        <f>Mensal_2021!N28</f>
        <v>0</v>
      </c>
      <c r="S28" s="10">
        <f>Mensal_2022!N28</f>
        <v>0</v>
      </c>
      <c r="T28" s="10">
        <f>Mensal_2023!N28</f>
        <v>0</v>
      </c>
      <c r="U28" s="10">
        <f>Mensal_2024!N25</f>
        <v>0</v>
      </c>
      <c r="V28" s="10">
        <f>Mensal_2025!N25</f>
        <v>0</v>
      </c>
    </row>
    <row r="30" spans="1:22" x14ac:dyDescent="0.25">
      <c r="G30" s="14"/>
    </row>
  </sheetData>
  <mergeCells count="2">
    <mergeCell ref="A6:P6"/>
    <mergeCell ref="A7:V7"/>
  </mergeCells>
  <phoneticPr fontId="12" type="noConversion"/>
  <conditionalFormatting sqref="J1:J4">
    <cfRule type="cellIs" dxfId="19" priority="1" stopIfTrue="1" operator="greaterThan">
      <formula>TODAY()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7"/>
  <sheetViews>
    <sheetView showGridLines="0" topLeftCell="A4" workbookViewId="0">
      <pane xSplit="1" topLeftCell="K1" activePane="topRight" state="frozen"/>
      <selection pane="topRight" activeCell="B13" sqref="B13:M13"/>
    </sheetView>
  </sheetViews>
  <sheetFormatPr defaultRowHeight="15" x14ac:dyDescent="0.25"/>
  <cols>
    <col min="1" max="1" width="60.85546875" customWidth="1"/>
    <col min="2" max="2" width="16.85546875" bestFit="1" customWidth="1"/>
    <col min="3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77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1214754.1200000001</v>
      </c>
      <c r="C9" s="9">
        <v>0</v>
      </c>
      <c r="D9" s="9">
        <v>0</v>
      </c>
      <c r="E9" s="9">
        <v>0</v>
      </c>
      <c r="F9" s="9">
        <v>0</v>
      </c>
      <c r="G9" s="9">
        <v>635462.47</v>
      </c>
      <c r="H9" s="9">
        <v>0</v>
      </c>
      <c r="I9" s="9">
        <v>0</v>
      </c>
      <c r="J9" s="9">
        <v>0</v>
      </c>
      <c r="K9" s="9">
        <v>425508</v>
      </c>
      <c r="L9" s="9">
        <v>132011.66</v>
      </c>
      <c r="M9" s="9">
        <v>4803541.95</v>
      </c>
      <c r="N9" s="20">
        <f>SUM(B9:M9)</f>
        <v>7211278.2000000002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0</v>
      </c>
      <c r="C10" s="9">
        <v>0</v>
      </c>
      <c r="D10" s="9">
        <v>948183.24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20">
        <f t="shared" ref="N10:N14" si="0">SUM(B10:M10)</f>
        <v>948183.24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44232.2</v>
      </c>
      <c r="C11" s="9">
        <v>46497.83</v>
      </c>
      <c r="D11" s="9">
        <v>56192.2</v>
      </c>
      <c r="E11" s="9">
        <v>18479.73</v>
      </c>
      <c r="F11" s="9">
        <v>66442.429999999993</v>
      </c>
      <c r="G11" s="9">
        <v>26099.19</v>
      </c>
      <c r="H11" s="9">
        <v>82955.148690000002</v>
      </c>
      <c r="I11" s="9">
        <v>41262.54</v>
      </c>
      <c r="J11" s="9">
        <v>49138.95</v>
      </c>
      <c r="K11" s="9">
        <v>51535.34</v>
      </c>
      <c r="L11" s="9">
        <v>66375.13</v>
      </c>
      <c r="M11" s="9">
        <v>31359.33</v>
      </c>
      <c r="N11" s="20">
        <f t="shared" si="0"/>
        <v>580570.01868999994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10012.15</v>
      </c>
      <c r="C12" s="9">
        <v>31355.29</v>
      </c>
      <c r="D12" s="9">
        <v>10148.549999999999</v>
      </c>
      <c r="E12" s="9">
        <v>11797.05</v>
      </c>
      <c r="F12" s="9">
        <v>10802.37</v>
      </c>
      <c r="G12" s="9">
        <v>23909</v>
      </c>
      <c r="H12" s="9">
        <v>13048.38341</v>
      </c>
      <c r="I12" s="9">
        <v>45167.77</v>
      </c>
      <c r="J12" s="9">
        <v>15644.17</v>
      </c>
      <c r="K12" s="9">
        <v>16286.77</v>
      </c>
      <c r="L12" s="9">
        <v>33652.949999999997</v>
      </c>
      <c r="M12" s="9">
        <v>16300.05</v>
      </c>
      <c r="N12" s="20">
        <f t="shared" si="0"/>
        <v>238124.50341</v>
      </c>
      <c r="P12" s="7"/>
      <c r="Q12" s="7"/>
      <c r="R12" s="7"/>
    </row>
    <row r="13" spans="1:18" ht="35.1" customHeight="1" x14ac:dyDescent="0.55000000000000004">
      <c r="A13" s="3" t="s">
        <v>84</v>
      </c>
      <c r="B13" s="9" t="s">
        <v>86</v>
      </c>
      <c r="C13" s="9" t="s">
        <v>86</v>
      </c>
      <c r="D13" s="9" t="s">
        <v>86</v>
      </c>
      <c r="E13" s="9" t="s">
        <v>86</v>
      </c>
      <c r="F13" s="9" t="s">
        <v>86</v>
      </c>
      <c r="G13" s="9">
        <v>10203.48</v>
      </c>
      <c r="H13" s="9">
        <v>19726.669999999998</v>
      </c>
      <c r="I13" s="9">
        <v>12044.63</v>
      </c>
      <c r="J13" s="9">
        <v>1511.88</v>
      </c>
      <c r="K13" s="9">
        <v>3871.05</v>
      </c>
      <c r="L13" s="9">
        <v>7237.27</v>
      </c>
      <c r="M13" s="9">
        <v>37065.339999999997</v>
      </c>
      <c r="N13" s="20">
        <f t="shared" si="0"/>
        <v>91660.319999999992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/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/>
      <c r="N15" s="20">
        <f t="shared" ref="N15:N23" si="1">SUM(B15:M15)</f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/>
      <c r="N16" s="20">
        <f t="shared" si="1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/>
      <c r="N17" s="20">
        <f t="shared" si="1"/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/>
      <c r="N18" s="20">
        <f t="shared" si="1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/>
      <c r="N19" s="20">
        <f t="shared" si="1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/>
      <c r="N20" s="20">
        <f t="shared" si="1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/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/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/>
      <c r="N23" s="20">
        <f t="shared" si="1"/>
        <v>0</v>
      </c>
    </row>
    <row r="24" spans="1:14" ht="35.1" customHeight="1" x14ac:dyDescent="0.25">
      <c r="A24" s="21" t="s">
        <v>51</v>
      </c>
      <c r="B24" s="9">
        <v>119111333.04000001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/>
      <c r="N24" s="20">
        <f>SUM(B24:M24)</f>
        <v>119111333.04000001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/>
      <c r="N25" s="20">
        <f t="shared" ref="N25:N26" si="2">SUM(B25:M25)</f>
        <v>0</v>
      </c>
    </row>
    <row r="26" spans="1:14" ht="35.1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3408426.53</v>
      </c>
      <c r="M26" s="9"/>
      <c r="N26" s="20">
        <f t="shared" si="2"/>
        <v>3408426.53</v>
      </c>
    </row>
    <row r="27" spans="1:14" ht="35.1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/>
      <c r="N27" s="20">
        <f>SUM(B27:M27)</f>
        <v>0</v>
      </c>
    </row>
  </sheetData>
  <mergeCells count="2">
    <mergeCell ref="A6:N6"/>
    <mergeCell ref="A7:N7"/>
  </mergeCells>
  <conditionalFormatting sqref="F1:F5">
    <cfRule type="cellIs" dxfId="10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6"/>
  <sheetViews>
    <sheetView showGridLines="0" topLeftCell="J9" workbookViewId="0">
      <selection activeCell="N9" sqref="N9:N16"/>
    </sheetView>
  </sheetViews>
  <sheetFormatPr defaultRowHeight="15" x14ac:dyDescent="0.25"/>
  <cols>
    <col min="1" max="1" width="60.85546875" customWidth="1"/>
    <col min="2" max="14" width="15.7109375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438785.63</v>
      </c>
      <c r="C9" s="9">
        <v>0</v>
      </c>
      <c r="D9" s="9">
        <v>0</v>
      </c>
      <c r="E9" s="9">
        <v>985716.98</v>
      </c>
      <c r="F9" s="9">
        <v>1341280.8799999999</v>
      </c>
      <c r="G9" s="9">
        <v>847686.26</v>
      </c>
      <c r="H9" s="9">
        <v>150121.23000000001</v>
      </c>
      <c r="I9" s="9">
        <v>0</v>
      </c>
      <c r="J9" s="9">
        <v>0</v>
      </c>
      <c r="K9" s="9">
        <v>61728.76</v>
      </c>
      <c r="L9" s="9">
        <v>0</v>
      </c>
      <c r="M9" s="9">
        <v>2257086.19</v>
      </c>
      <c r="N9" s="20">
        <f>SUM(B9:M9)</f>
        <v>6082405.9299999997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4060683.6</v>
      </c>
      <c r="H10" s="9">
        <v>0</v>
      </c>
      <c r="I10" s="9">
        <v>0</v>
      </c>
      <c r="J10" s="9">
        <v>0</v>
      </c>
      <c r="K10" s="9">
        <v>0</v>
      </c>
      <c r="L10" s="9">
        <v>203480.97</v>
      </c>
      <c r="M10" s="9">
        <v>30338.92</v>
      </c>
      <c r="N10" s="20">
        <f t="shared" ref="N10:N16" si="0">SUM(B10:M10)</f>
        <v>4294503.49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59525.08</v>
      </c>
      <c r="C11" s="9">
        <v>55012.81</v>
      </c>
      <c r="D11" s="9">
        <v>72807.61</v>
      </c>
      <c r="E11" s="9">
        <v>48436.6</v>
      </c>
      <c r="F11" s="9">
        <v>55680.12</v>
      </c>
      <c r="G11" s="9">
        <v>54540.52</v>
      </c>
      <c r="H11" s="9">
        <v>40060.06</v>
      </c>
      <c r="I11" s="9">
        <v>0</v>
      </c>
      <c r="J11" s="9">
        <v>122017.1</v>
      </c>
      <c r="K11" s="9">
        <v>37895.1</v>
      </c>
      <c r="L11" s="9">
        <v>38032.959999999999</v>
      </c>
      <c r="M11" s="9">
        <v>35359.410000000003</v>
      </c>
      <c r="N11" s="20">
        <f t="shared" si="0"/>
        <v>619367.37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6104.05</v>
      </c>
      <c r="C12" s="9">
        <v>6160.05</v>
      </c>
      <c r="D12" s="9">
        <v>10822.5</v>
      </c>
      <c r="E12" s="9">
        <v>7079.89</v>
      </c>
      <c r="F12" s="9">
        <v>20849.599999999999</v>
      </c>
      <c r="G12" s="9">
        <v>9733.82</v>
      </c>
      <c r="H12" s="9">
        <v>9028.92</v>
      </c>
      <c r="I12" s="9">
        <v>9110.2800000000007</v>
      </c>
      <c r="J12" s="9">
        <v>11167.37</v>
      </c>
      <c r="K12" s="9">
        <v>9432.83</v>
      </c>
      <c r="L12" s="9">
        <v>7173.42</v>
      </c>
      <c r="M12" s="9">
        <v>96621.91</v>
      </c>
      <c r="N12" s="20">
        <f t="shared" si="0"/>
        <v>203284.64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5062.45</v>
      </c>
      <c r="C13" s="9">
        <v>312.32</v>
      </c>
      <c r="D13" s="9">
        <v>2724.7</v>
      </c>
      <c r="E13" s="9">
        <v>20727.88</v>
      </c>
      <c r="F13" s="9">
        <v>54881.09</v>
      </c>
      <c r="G13" s="9">
        <v>370.02</v>
      </c>
      <c r="H13" s="9">
        <v>38472.04</v>
      </c>
      <c r="I13" s="9">
        <v>7953.3</v>
      </c>
      <c r="J13" s="9" t="s">
        <v>86</v>
      </c>
      <c r="K13" s="9">
        <v>50172.23</v>
      </c>
      <c r="L13" s="9">
        <v>253.91</v>
      </c>
      <c r="M13" s="9">
        <v>103132.32</v>
      </c>
      <c r="N13" s="20">
        <f t="shared" si="0"/>
        <v>284062.26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ref="N17:N22" si="1">SUM(B17:M17)</f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1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1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1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2">SUM(B23:M23)</f>
        <v>0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94999999.950000003</v>
      </c>
      <c r="N24" s="20">
        <f>SUM(B24:M24)</f>
        <v>94999999.950000003</v>
      </c>
    </row>
    <row r="25" spans="1:14" ht="35.1" customHeight="1" x14ac:dyDescent="0.25">
      <c r="A25" s="21" t="s">
        <v>52</v>
      </c>
      <c r="B25" s="9">
        <v>39999999.979999997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39999999.979999997</v>
      </c>
    </row>
    <row r="26" spans="1:14" ht="35.1" customHeight="1" x14ac:dyDescent="0.25">
      <c r="A26" s="21" t="s">
        <v>53</v>
      </c>
      <c r="B26" s="9">
        <v>0</v>
      </c>
      <c r="C26" s="9">
        <v>151.53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1729.98</v>
      </c>
      <c r="L26" s="9">
        <v>0</v>
      </c>
      <c r="M26" s="9">
        <v>0</v>
      </c>
      <c r="N26" s="20">
        <f>SUM(B26:M26)</f>
        <v>1881.51</v>
      </c>
    </row>
  </sheetData>
  <mergeCells count="2">
    <mergeCell ref="A6:N6"/>
    <mergeCell ref="A7:N7"/>
  </mergeCells>
  <conditionalFormatting sqref="F1:F5">
    <cfRule type="cellIs" dxfId="9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6"/>
  <sheetViews>
    <sheetView showGridLines="0" topLeftCell="J4" workbookViewId="0">
      <selection activeCell="N10" sqref="N10:N13"/>
    </sheetView>
  </sheetViews>
  <sheetFormatPr defaultRowHeight="15" x14ac:dyDescent="0.25"/>
  <cols>
    <col min="1" max="1" width="60.85546875" customWidth="1"/>
    <col min="2" max="14" width="15.7109375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46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84048.35</v>
      </c>
      <c r="C9" s="9">
        <v>0</v>
      </c>
      <c r="D9" s="9">
        <v>376264.46</v>
      </c>
      <c r="E9" s="9">
        <v>407870.51</v>
      </c>
      <c r="F9" s="9">
        <v>12424.71</v>
      </c>
      <c r="G9" s="9">
        <v>902579.84</v>
      </c>
      <c r="H9" s="9">
        <v>1441225.75</v>
      </c>
      <c r="I9" s="9">
        <v>0</v>
      </c>
      <c r="J9" s="9">
        <v>0</v>
      </c>
      <c r="K9" s="9">
        <v>1017957.77253</v>
      </c>
      <c r="L9" s="9">
        <v>137412.19932999997</v>
      </c>
      <c r="M9" s="9">
        <v>14005</v>
      </c>
      <c r="N9" s="20">
        <f>SUM(B9:M9)</f>
        <v>4393788.59186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2488022.98117</v>
      </c>
      <c r="L10" s="9">
        <v>1708496.0330400001</v>
      </c>
      <c r="M10" s="9">
        <v>0</v>
      </c>
      <c r="N10" s="20">
        <f t="shared" ref="N10:N20" si="0">SUM(B10:M10)</f>
        <v>4196519.0142100006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45757.83406999999</v>
      </c>
      <c r="C11" s="9">
        <v>57867.490439999987</v>
      </c>
      <c r="D11" s="9">
        <v>49231.430850000012</v>
      </c>
      <c r="E11" s="9">
        <v>84402.167170000015</v>
      </c>
      <c r="F11" s="9">
        <v>52130.344059999967</v>
      </c>
      <c r="G11" s="9">
        <v>37848.088299999989</v>
      </c>
      <c r="H11" s="9">
        <v>47986.731149999992</v>
      </c>
      <c r="I11" s="9">
        <v>110047.61286999995</v>
      </c>
      <c r="J11" s="9">
        <v>28361.50255999999</v>
      </c>
      <c r="K11" s="9">
        <v>25331.868010000002</v>
      </c>
      <c r="L11" s="9">
        <v>123309.01309999998</v>
      </c>
      <c r="M11" s="9">
        <v>89759.013760000002</v>
      </c>
      <c r="N11" s="20">
        <f t="shared" si="0"/>
        <v>752033.09633999993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2158.0900799999999</v>
      </c>
      <c r="C12" s="9">
        <v>2411.8447200000001</v>
      </c>
      <c r="D12" s="9">
        <v>3105.6598899999999</v>
      </c>
      <c r="E12" s="9">
        <v>3135.1663399999998</v>
      </c>
      <c r="F12" s="9">
        <v>3164.0441099999998</v>
      </c>
      <c r="G12" s="9">
        <v>5433.9756799999996</v>
      </c>
      <c r="H12" s="9">
        <v>5579.3905800000002</v>
      </c>
      <c r="I12" s="9">
        <v>5558.92544</v>
      </c>
      <c r="J12" s="9">
        <v>5611.6746700000003</v>
      </c>
      <c r="K12" s="9">
        <v>5744.72</v>
      </c>
      <c r="L12" s="9">
        <v>5798.82</v>
      </c>
      <c r="M12" s="9">
        <v>5895.4</v>
      </c>
      <c r="N12" s="20">
        <f t="shared" si="0"/>
        <v>53597.711510000001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5928.49</v>
      </c>
      <c r="C13" s="9">
        <v>701.34</v>
      </c>
      <c r="D13" s="9">
        <v>27662.69</v>
      </c>
      <c r="E13" s="9">
        <v>16821.3</v>
      </c>
      <c r="F13" s="9">
        <v>60054.06</v>
      </c>
      <c r="G13" s="9">
        <v>7170.75</v>
      </c>
      <c r="H13" s="9">
        <v>36629.24</v>
      </c>
      <c r="I13" s="9">
        <v>34614.910000000003</v>
      </c>
      <c r="J13" s="9">
        <v>19448.96</v>
      </c>
      <c r="K13" s="9">
        <v>46195.01</v>
      </c>
      <c r="L13" s="9">
        <v>9624.6200000000008</v>
      </c>
      <c r="M13" s="9">
        <v>496.43</v>
      </c>
      <c r="N13" s="20">
        <f t="shared" si="0"/>
        <v>265347.8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si="0"/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1520299.95</v>
      </c>
      <c r="N21" s="20">
        <f t="shared" ref="N21:N22" si="1">SUM(B21:M21)</f>
        <v>1520299.95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1506232.99</v>
      </c>
      <c r="N22" s="20">
        <f t="shared" si="1"/>
        <v>1506232.99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>SUM(B23:M23)</f>
        <v>0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0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24999999.824859999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49999999.996190004</v>
      </c>
      <c r="K25" s="9">
        <v>0</v>
      </c>
      <c r="L25" s="9">
        <v>0</v>
      </c>
      <c r="M25" s="9">
        <v>0</v>
      </c>
      <c r="N25" s="20">
        <f>SUM(B25:M25)</f>
        <v>74999999.821050003</v>
      </c>
    </row>
    <row r="26" spans="1:14" ht="35.1" customHeight="1" x14ac:dyDescent="0.25">
      <c r="A26" s="21" t="s">
        <v>53</v>
      </c>
      <c r="B26" s="9">
        <v>0</v>
      </c>
      <c r="C26" s="9">
        <v>0</v>
      </c>
      <c r="D26" s="9">
        <v>0</v>
      </c>
      <c r="E26" s="9">
        <v>30.26221</v>
      </c>
      <c r="F26" s="9">
        <v>0</v>
      </c>
      <c r="G26" s="9">
        <v>0</v>
      </c>
      <c r="H26" s="9">
        <v>0</v>
      </c>
      <c r="I26" s="9">
        <v>1349.7060300000001</v>
      </c>
      <c r="J26" s="9">
        <v>0</v>
      </c>
      <c r="K26" s="9">
        <v>113.46663000000001</v>
      </c>
      <c r="L26" s="9">
        <v>0</v>
      </c>
      <c r="M26" s="9">
        <v>0</v>
      </c>
      <c r="N26" s="20">
        <f>SUM(B26:M26)</f>
        <v>1493.43487</v>
      </c>
    </row>
  </sheetData>
  <mergeCells count="2">
    <mergeCell ref="A6:N6"/>
    <mergeCell ref="A7:N7"/>
  </mergeCells>
  <conditionalFormatting sqref="F1:F5">
    <cfRule type="cellIs" dxfId="8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0"/>
  <sheetViews>
    <sheetView showGridLines="0" topLeftCell="I12" workbookViewId="0">
      <selection activeCell="N12" sqref="N12:N13"/>
    </sheetView>
  </sheetViews>
  <sheetFormatPr defaultRowHeight="15" x14ac:dyDescent="0.25"/>
  <cols>
    <col min="1" max="1" width="65.7109375" customWidth="1"/>
    <col min="2" max="11" width="15.7109375" customWidth="1"/>
    <col min="12" max="12" width="18" bestFit="1" customWidth="1"/>
    <col min="13" max="14" width="15.7109375" customWidth="1"/>
  </cols>
  <sheetData>
    <row r="1" spans="1:14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7" customFormat="1" ht="36.75" thickBot="1" x14ac:dyDescent="0.6">
      <c r="A6" s="33" t="s">
        <v>50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customHeight="1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8" customFormat="1" ht="35.1" customHeight="1" x14ac:dyDescent="0.25">
      <c r="A8" s="11" t="s">
        <v>6</v>
      </c>
      <c r="B8" s="12" t="s">
        <v>27</v>
      </c>
      <c r="C8" s="12" t="s">
        <v>28</v>
      </c>
      <c r="D8" s="12" t="s">
        <v>29</v>
      </c>
      <c r="E8" s="12" t="s">
        <v>30</v>
      </c>
      <c r="F8" s="12" t="s">
        <v>31</v>
      </c>
      <c r="G8" s="12" t="s">
        <v>32</v>
      </c>
      <c r="H8" s="12" t="s">
        <v>33</v>
      </c>
      <c r="I8" s="12" t="s">
        <v>34</v>
      </c>
      <c r="J8" s="12" t="s">
        <v>35</v>
      </c>
      <c r="K8" s="12" t="s">
        <v>36</v>
      </c>
      <c r="L8" s="12" t="s">
        <v>37</v>
      </c>
      <c r="M8" s="12" t="s">
        <v>38</v>
      </c>
      <c r="N8" s="13" t="s">
        <v>44</v>
      </c>
    </row>
    <row r="9" spans="1:14" ht="35.1" customHeight="1" x14ac:dyDescent="0.25">
      <c r="A9" s="21" t="s">
        <v>0</v>
      </c>
      <c r="B9" s="10">
        <v>317011.96000000002</v>
      </c>
      <c r="C9" s="10">
        <v>0</v>
      </c>
      <c r="D9" s="10">
        <v>272909.90000000002</v>
      </c>
      <c r="E9" s="10">
        <v>300107.87</v>
      </c>
      <c r="F9" s="10">
        <v>952421.38</v>
      </c>
      <c r="G9" s="10">
        <v>329698.25</v>
      </c>
      <c r="H9" s="10">
        <v>193468.93</v>
      </c>
      <c r="I9" s="10">
        <v>0</v>
      </c>
      <c r="J9" s="10">
        <v>270902.13800000004</v>
      </c>
      <c r="K9" s="10">
        <v>877989.34</v>
      </c>
      <c r="L9" s="10">
        <v>250450.04801</v>
      </c>
      <c r="M9" s="10">
        <v>247667.87</v>
      </c>
      <c r="N9" s="20">
        <f>SUM(B9:M9)</f>
        <v>4012627.6860100003</v>
      </c>
    </row>
    <row r="10" spans="1:14" ht="35.1" customHeight="1" x14ac:dyDescent="0.25">
      <c r="A10" s="21" t="s">
        <v>1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0">
        <f t="shared" ref="N10:N26" si="0">SUM(B10:M10)</f>
        <v>0</v>
      </c>
    </row>
    <row r="11" spans="1:14" ht="35.1" customHeight="1" x14ac:dyDescent="0.25">
      <c r="A11" s="21" t="s">
        <v>2</v>
      </c>
      <c r="B11" s="10">
        <f>122559282.231232/1000</f>
        <v>122559.28223123201</v>
      </c>
      <c r="C11" s="10">
        <v>0</v>
      </c>
      <c r="D11" s="10">
        <f>33262346.574983/1000</f>
        <v>33262.346574982999</v>
      </c>
      <c r="E11" s="10">
        <v>0</v>
      </c>
      <c r="F11" s="10">
        <f>157951441.650489/1000</f>
        <v>157951.441650489</v>
      </c>
      <c r="G11" s="10">
        <f>42077793.5396/1000</f>
        <v>42077.793539600003</v>
      </c>
      <c r="H11" s="10">
        <f>126410959.744558/1000</f>
        <v>126410.959744558</v>
      </c>
      <c r="I11" s="10">
        <f>53146426.16976/1000</f>
        <v>53146.426169760001</v>
      </c>
      <c r="J11" s="10">
        <f>31308582.97028/1000</f>
        <v>31308.58297028</v>
      </c>
      <c r="K11" s="10">
        <f>57239146.364478/1000</f>
        <v>57239.146364478001</v>
      </c>
      <c r="L11" s="10">
        <f>73411046.463088/1000</f>
        <v>73411.046463088001</v>
      </c>
      <c r="M11" s="10">
        <f>122540443.106308/1000</f>
        <v>122540.443106308</v>
      </c>
      <c r="N11" s="20">
        <f t="shared" si="0"/>
        <v>819907.46881477593</v>
      </c>
    </row>
    <row r="12" spans="1:14" ht="35.1" customHeight="1" x14ac:dyDescent="0.25">
      <c r="A12" s="21" t="s">
        <v>22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20">
        <f t="shared" si="0"/>
        <v>0</v>
      </c>
    </row>
    <row r="13" spans="1:14" ht="35.1" customHeight="1" x14ac:dyDescent="0.25">
      <c r="A13" s="3" t="s">
        <v>84</v>
      </c>
      <c r="B13" s="10" t="s">
        <v>86</v>
      </c>
      <c r="C13" s="10">
        <v>34067.39</v>
      </c>
      <c r="D13" s="10">
        <v>409.09</v>
      </c>
      <c r="E13" s="10">
        <v>131890.5</v>
      </c>
      <c r="F13" s="10">
        <v>5317.87</v>
      </c>
      <c r="G13" s="10">
        <v>666.98</v>
      </c>
      <c r="H13" s="10" t="s">
        <v>86</v>
      </c>
      <c r="I13" s="10">
        <v>47402.12</v>
      </c>
      <c r="J13" s="10">
        <v>177910.98</v>
      </c>
      <c r="K13" s="10">
        <v>144203.74</v>
      </c>
      <c r="L13" s="10">
        <v>58046.879999999997</v>
      </c>
      <c r="M13" s="10">
        <v>9731.1299999999992</v>
      </c>
      <c r="N13" s="20">
        <f t="shared" si="0"/>
        <v>609646.67999999993</v>
      </c>
    </row>
    <row r="14" spans="1:14" ht="35.1" customHeight="1" x14ac:dyDescent="0.25">
      <c r="A14" s="21" t="s">
        <v>23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20">
        <f t="shared" si="0"/>
        <v>0</v>
      </c>
    </row>
    <row r="15" spans="1:14" ht="35.1" customHeight="1" x14ac:dyDescent="0.25">
      <c r="A15" s="21" t="s">
        <v>54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999999.44240000006</v>
      </c>
      <c r="N15" s="20">
        <f t="shared" si="0"/>
        <v>999999.44240000006</v>
      </c>
    </row>
    <row r="16" spans="1:14" ht="35.1" customHeight="1" x14ac:dyDescent="0.25">
      <c r="A16" s="21" t="s">
        <v>24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29999999.427901238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29999999.933849998</v>
      </c>
      <c r="N17" s="20">
        <f t="shared" si="0"/>
        <v>59999999.361751236</v>
      </c>
    </row>
    <row r="18" spans="1:14" ht="35.1" customHeight="1" x14ac:dyDescent="0.25">
      <c r="A18" s="21" t="s">
        <v>65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20">
        <f t="shared" si="0"/>
        <v>0</v>
      </c>
    </row>
    <row r="19" spans="1:14" ht="35.1" customHeight="1" x14ac:dyDescent="0.25">
      <c r="A19" s="21" t="s">
        <v>55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ref="N21:N22" si="1">SUM(B21:M21)</f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2">SUM(B23:M23)</f>
        <v>0</v>
      </c>
    </row>
    <row r="24" spans="1:14" ht="35.1" customHeight="1" x14ac:dyDescent="0.25">
      <c r="A24" s="21" t="s">
        <v>51</v>
      </c>
      <c r="B24" s="10">
        <v>11003330.92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19999999.989999998</v>
      </c>
      <c r="M24" s="10">
        <v>33572530.579999998</v>
      </c>
      <c r="N24" s="20">
        <f t="shared" si="0"/>
        <v>64575861.489999995</v>
      </c>
    </row>
    <row r="25" spans="1:14" ht="35.1" customHeight="1" x14ac:dyDescent="0.25">
      <c r="A25" s="21" t="s">
        <v>52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20">
        <f t="shared" si="0"/>
        <v>0</v>
      </c>
    </row>
    <row r="26" spans="1:14" ht="35.1" customHeight="1" x14ac:dyDescent="0.25">
      <c r="A26" s="21" t="s">
        <v>53</v>
      </c>
      <c r="B26" s="10">
        <v>0</v>
      </c>
      <c r="C26" s="10">
        <v>19990.357189999999</v>
      </c>
      <c r="D26" s="10">
        <v>0</v>
      </c>
      <c r="E26" s="10">
        <v>0</v>
      </c>
      <c r="F26" s="10">
        <f>129549</f>
        <v>129549</v>
      </c>
      <c r="G26" s="10">
        <v>0</v>
      </c>
      <c r="H26" s="10">
        <v>0</v>
      </c>
      <c r="I26" s="10">
        <v>0</v>
      </c>
      <c r="J26" s="10">
        <v>0</v>
      </c>
      <c r="K26" s="10">
        <v>155</v>
      </c>
      <c r="L26" s="10">
        <v>0</v>
      </c>
      <c r="M26" s="10">
        <v>0</v>
      </c>
      <c r="N26" s="20">
        <f t="shared" si="0"/>
        <v>149694.35719000001</v>
      </c>
    </row>
    <row r="29" spans="1:14" x14ac:dyDescent="0.25">
      <c r="L29" s="14"/>
    </row>
    <row r="30" spans="1:14" x14ac:dyDescent="0.25">
      <c r="L30" s="14"/>
    </row>
  </sheetData>
  <mergeCells count="2">
    <mergeCell ref="A6:N6"/>
    <mergeCell ref="A7:N7"/>
  </mergeCells>
  <conditionalFormatting sqref="F1:F5">
    <cfRule type="cellIs" dxfId="7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6"/>
  <sheetViews>
    <sheetView showGridLines="0" topLeftCell="I4" workbookViewId="0">
      <selection activeCell="N12" sqref="N12:N13"/>
    </sheetView>
  </sheetViews>
  <sheetFormatPr defaultRowHeight="15" x14ac:dyDescent="0.25"/>
  <cols>
    <col min="1" max="1" width="65.7109375" customWidth="1"/>
    <col min="2" max="14" width="15.7109375" customWidth="1"/>
  </cols>
  <sheetData>
    <row r="1" spans="1:14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7" customFormat="1" ht="36.75" thickBot="1" x14ac:dyDescent="0.6">
      <c r="A6" s="33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customHeight="1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8" customFormat="1" ht="35.1" customHeight="1" x14ac:dyDescent="0.25">
      <c r="A8" s="11" t="s">
        <v>6</v>
      </c>
      <c r="B8" s="12" t="s">
        <v>27</v>
      </c>
      <c r="C8" s="12" t="s">
        <v>28</v>
      </c>
      <c r="D8" s="12" t="s">
        <v>29</v>
      </c>
      <c r="E8" s="12" t="s">
        <v>30</v>
      </c>
      <c r="F8" s="12" t="s">
        <v>31</v>
      </c>
      <c r="G8" s="12" t="s">
        <v>32</v>
      </c>
      <c r="H8" s="12" t="s">
        <v>33</v>
      </c>
      <c r="I8" s="12" t="s">
        <v>34</v>
      </c>
      <c r="J8" s="12" t="s">
        <v>35</v>
      </c>
      <c r="K8" s="12" t="s">
        <v>36</v>
      </c>
      <c r="L8" s="12" t="s">
        <v>37</v>
      </c>
      <c r="M8" s="12" t="s">
        <v>38</v>
      </c>
      <c r="N8" s="13" t="s">
        <v>44</v>
      </c>
    </row>
    <row r="9" spans="1:14" ht="35.1" customHeight="1" x14ac:dyDescent="0.25">
      <c r="A9" s="21" t="s">
        <v>0</v>
      </c>
      <c r="B9" s="9">
        <v>185639.97255000001</v>
      </c>
      <c r="C9" s="9">
        <v>2945.6487000000002</v>
      </c>
      <c r="D9" s="9">
        <v>278384.70351000002</v>
      </c>
      <c r="E9" s="9">
        <v>549264.71230999997</v>
      </c>
      <c r="F9" s="9">
        <v>428150.34594000003</v>
      </c>
      <c r="G9" s="9">
        <v>50834.202120000002</v>
      </c>
      <c r="H9" s="9">
        <v>215738.09861999998</v>
      </c>
      <c r="I9" s="9">
        <v>0</v>
      </c>
      <c r="J9" s="9">
        <v>389556.82162</v>
      </c>
      <c r="K9" s="9">
        <v>473657.59328999999</v>
      </c>
      <c r="L9" s="9">
        <v>240961.31336</v>
      </c>
      <c r="M9" s="9">
        <v>127875.95801999999</v>
      </c>
      <c r="N9" s="20">
        <f>SUM(B9:M9)</f>
        <v>2943009.3700399995</v>
      </c>
    </row>
    <row r="10" spans="1:14" ht="35.1" customHeight="1" x14ac:dyDescent="0.25">
      <c r="A10" s="21" t="s">
        <v>1</v>
      </c>
      <c r="B10" s="9">
        <v>0</v>
      </c>
      <c r="C10" s="9">
        <v>288.08</v>
      </c>
      <c r="D10" s="9">
        <v>577.29</v>
      </c>
      <c r="E10" s="9">
        <v>9629.32</v>
      </c>
      <c r="F10" s="9">
        <v>6582.19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20">
        <f t="shared" ref="N10:N26" si="0">SUM(B10:M10)</f>
        <v>17076.879999999997</v>
      </c>
    </row>
    <row r="11" spans="1:14" ht="35.1" customHeight="1" x14ac:dyDescent="0.25">
      <c r="A11" s="21" t="s">
        <v>2</v>
      </c>
      <c r="B11" s="9">
        <v>0</v>
      </c>
      <c r="C11" s="9">
        <v>177923.92924999999</v>
      </c>
      <c r="D11" s="9">
        <v>0</v>
      </c>
      <c r="E11" s="9">
        <v>91130.480439999999</v>
      </c>
      <c r="F11" s="9">
        <v>0</v>
      </c>
      <c r="G11" s="9">
        <v>32802.67383</v>
      </c>
      <c r="H11" s="9">
        <v>60684.99457000001</v>
      </c>
      <c r="I11" s="9">
        <v>0</v>
      </c>
      <c r="J11" s="9">
        <v>32403.30502</v>
      </c>
      <c r="K11" s="9">
        <v>92995.610709999994</v>
      </c>
      <c r="L11" s="9">
        <v>28235.586230000001</v>
      </c>
      <c r="M11" s="9">
        <v>0</v>
      </c>
      <c r="N11" s="20">
        <f t="shared" si="0"/>
        <v>516176.58004999993</v>
      </c>
    </row>
    <row r="12" spans="1:14" ht="35.1" customHeight="1" x14ac:dyDescent="0.25">
      <c r="A12" s="21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</row>
    <row r="13" spans="1:14" ht="35.1" customHeight="1" x14ac:dyDescent="0.25">
      <c r="A13" s="3" t="s">
        <v>84</v>
      </c>
      <c r="B13" s="9">
        <v>16718.400000000001</v>
      </c>
      <c r="C13" s="9">
        <v>193842.53</v>
      </c>
      <c r="D13" s="9">
        <v>163148.84</v>
      </c>
      <c r="E13" s="9">
        <v>2396.2800000000002</v>
      </c>
      <c r="F13" s="9">
        <v>30109.18</v>
      </c>
      <c r="G13" s="9">
        <v>15327.63</v>
      </c>
      <c r="H13" s="9">
        <v>59518.33</v>
      </c>
      <c r="I13" s="9">
        <v>10977.47</v>
      </c>
      <c r="J13" s="9">
        <v>1176.6199999999999</v>
      </c>
      <c r="K13" s="9">
        <v>16984.72</v>
      </c>
      <c r="L13" s="9">
        <v>59701.84</v>
      </c>
      <c r="M13" s="9">
        <v>27081.49</v>
      </c>
      <c r="N13" s="20">
        <f t="shared" si="0"/>
        <v>596983.32999999996</v>
      </c>
    </row>
    <row r="14" spans="1:14" ht="35.1" customHeight="1" x14ac:dyDescent="0.25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7999999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7999999</v>
      </c>
    </row>
    <row r="15" spans="1:14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4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14999999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23999999.997759998</v>
      </c>
      <c r="N17" s="20">
        <f t="shared" si="0"/>
        <v>38999998.997759998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517999.32582000003</v>
      </c>
      <c r="I19" s="9">
        <v>1449998.5054000001</v>
      </c>
      <c r="J19" s="9">
        <v>2049999.9147800002</v>
      </c>
      <c r="K19" s="9">
        <v>2349999.9881899999</v>
      </c>
      <c r="L19" s="9">
        <v>0</v>
      </c>
      <c r="M19" s="9">
        <v>1499999.1148399999</v>
      </c>
      <c r="N19" s="20">
        <f t="shared" si="0"/>
        <v>7867996.8490300002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ref="N20:N22" si="1">SUM(B20:M20)</f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2">SUM(B23:M23)</f>
        <v>0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 t="shared" si="0"/>
        <v>0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 t="shared" si="0"/>
        <v>0</v>
      </c>
    </row>
    <row r="26" spans="1:14" ht="35.1" customHeight="1" x14ac:dyDescent="0.25">
      <c r="A26" s="21" t="s">
        <v>53</v>
      </c>
      <c r="B26" s="9">
        <v>0</v>
      </c>
      <c r="C26" s="9">
        <v>0</v>
      </c>
      <c r="D26" s="9">
        <v>0</v>
      </c>
      <c r="E26" s="9">
        <v>0</v>
      </c>
      <c r="F26" s="9">
        <v>1999999.2235900001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807210.19906999997</v>
      </c>
      <c r="N26" s="20">
        <f t="shared" si="0"/>
        <v>2807209.4226600002</v>
      </c>
    </row>
  </sheetData>
  <mergeCells count="2">
    <mergeCell ref="A6:N6"/>
    <mergeCell ref="A7:N7"/>
  </mergeCells>
  <conditionalFormatting sqref="F1:F5">
    <cfRule type="cellIs" dxfId="6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6"/>
  <sheetViews>
    <sheetView showGridLines="0" topLeftCell="I4" workbookViewId="0">
      <selection activeCell="N12" sqref="N12:N13"/>
    </sheetView>
  </sheetViews>
  <sheetFormatPr defaultRowHeight="15" x14ac:dyDescent="0.25"/>
  <cols>
    <col min="1" max="1" width="65.7109375" customWidth="1"/>
    <col min="2" max="13" width="15.7109375" customWidth="1"/>
    <col min="14" max="14" width="16.85546875" bestFit="1" customWidth="1"/>
  </cols>
  <sheetData>
    <row r="1" spans="1:14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7" customFormat="1" ht="36.75" thickBot="1" x14ac:dyDescent="0.6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customHeight="1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8" customFormat="1" ht="35.1" customHeight="1" x14ac:dyDescent="0.25">
      <c r="A8" s="11" t="s">
        <v>6</v>
      </c>
      <c r="B8" s="12" t="s">
        <v>27</v>
      </c>
      <c r="C8" s="12" t="s">
        <v>28</v>
      </c>
      <c r="D8" s="12" t="s">
        <v>29</v>
      </c>
      <c r="E8" s="12" t="s">
        <v>30</v>
      </c>
      <c r="F8" s="12" t="s">
        <v>31</v>
      </c>
      <c r="G8" s="12" t="s">
        <v>32</v>
      </c>
      <c r="H8" s="12" t="s">
        <v>33</v>
      </c>
      <c r="I8" s="12" t="s">
        <v>34</v>
      </c>
      <c r="J8" s="12" t="s">
        <v>35</v>
      </c>
      <c r="K8" s="12" t="s">
        <v>36</v>
      </c>
      <c r="L8" s="12" t="s">
        <v>37</v>
      </c>
      <c r="M8" s="12" t="s">
        <v>38</v>
      </c>
      <c r="N8" s="13" t="s">
        <v>44</v>
      </c>
    </row>
    <row r="9" spans="1:14" ht="35.1" customHeight="1" x14ac:dyDescent="0.25">
      <c r="A9" s="21" t="s">
        <v>0</v>
      </c>
      <c r="B9" s="9">
        <v>121903.39425999999</v>
      </c>
      <c r="C9" s="9">
        <v>3960.96002</v>
      </c>
      <c r="D9" s="9">
        <v>180628.41456</v>
      </c>
      <c r="E9" s="9">
        <v>312327.76570000005</v>
      </c>
      <c r="F9" s="9">
        <v>232388.16355000003</v>
      </c>
      <c r="G9" s="9">
        <v>216748.23894000001</v>
      </c>
      <c r="H9" s="9">
        <v>224660.46542999998</v>
      </c>
      <c r="I9" s="9">
        <v>6334.3905100000002</v>
      </c>
      <c r="J9" s="9">
        <v>210423.7890499999</v>
      </c>
      <c r="K9" s="9">
        <v>218212.55898</v>
      </c>
      <c r="L9" s="9">
        <v>233311.30388999998</v>
      </c>
      <c r="M9" s="9">
        <v>237080.90625</v>
      </c>
      <c r="N9" s="20">
        <f>SUM(B9:M9)</f>
        <v>2197980.3511399999</v>
      </c>
    </row>
    <row r="10" spans="1:14" ht="35.1" customHeight="1" x14ac:dyDescent="0.25">
      <c r="A10" s="21" t="s">
        <v>1</v>
      </c>
      <c r="B10" s="9">
        <v>99621.919529999999</v>
      </c>
      <c r="C10" s="9">
        <v>654631.76154999994</v>
      </c>
      <c r="D10" s="9">
        <v>251212.54969999997</v>
      </c>
      <c r="E10" s="9">
        <v>119950.48906000001</v>
      </c>
      <c r="F10" s="9">
        <v>1569.58</v>
      </c>
      <c r="G10" s="9">
        <v>1635.46</v>
      </c>
      <c r="H10" s="9">
        <v>105571.76</v>
      </c>
      <c r="I10" s="9">
        <v>78458.73</v>
      </c>
      <c r="J10" s="9">
        <v>0</v>
      </c>
      <c r="K10" s="9">
        <v>0</v>
      </c>
      <c r="L10" s="9">
        <v>15128.42</v>
      </c>
      <c r="M10" s="9">
        <v>9502.48</v>
      </c>
      <c r="N10" s="20">
        <f t="shared" ref="N10:N22" si="0">SUM(B10:M10)</f>
        <v>1337283.1498399999</v>
      </c>
    </row>
    <row r="11" spans="1:14" ht="35.1" customHeight="1" x14ac:dyDescent="0.25">
      <c r="A11" s="21" t="s">
        <v>2</v>
      </c>
      <c r="B11" s="9">
        <v>38903.24972</v>
      </c>
      <c r="C11" s="9">
        <v>18420.412240000001</v>
      </c>
      <c r="D11" s="9">
        <v>46555.321629999999</v>
      </c>
      <c r="E11" s="9">
        <v>29780.39199</v>
      </c>
      <c r="F11" s="9">
        <v>40686.749409999997</v>
      </c>
      <c r="G11" s="9">
        <v>34169.593710000001</v>
      </c>
      <c r="H11" s="9">
        <v>27928.722820000003</v>
      </c>
      <c r="I11" s="9">
        <v>0</v>
      </c>
      <c r="J11" s="9">
        <v>134917.36022999999</v>
      </c>
      <c r="K11" s="9">
        <v>97800.598689999999</v>
      </c>
      <c r="L11" s="9">
        <v>84560.356140000004</v>
      </c>
      <c r="M11" s="9">
        <v>0</v>
      </c>
      <c r="N11" s="20">
        <f t="shared" si="0"/>
        <v>553722.75658000004</v>
      </c>
    </row>
    <row r="12" spans="1:14" ht="35.1" customHeight="1" x14ac:dyDescent="0.25">
      <c r="A12" s="21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</row>
    <row r="13" spans="1:14" ht="35.1" customHeight="1" x14ac:dyDescent="0.25">
      <c r="A13" s="3" t="s">
        <v>84</v>
      </c>
      <c r="B13" s="9" t="s">
        <v>86</v>
      </c>
      <c r="C13" s="9">
        <v>1489.17</v>
      </c>
      <c r="D13" s="9">
        <v>14662.14</v>
      </c>
      <c r="E13" s="9">
        <v>157341.32999999999</v>
      </c>
      <c r="F13" s="9">
        <v>559.58000000000004</v>
      </c>
      <c r="G13" s="9">
        <v>83901.48</v>
      </c>
      <c r="H13" s="9" t="s">
        <v>86</v>
      </c>
      <c r="I13" s="9">
        <v>33301.35</v>
      </c>
      <c r="J13" s="9">
        <v>1475.36</v>
      </c>
      <c r="K13" s="9">
        <v>69825.899999999994</v>
      </c>
      <c r="L13" s="9" t="s">
        <v>86</v>
      </c>
      <c r="M13" s="9">
        <v>14293.75</v>
      </c>
      <c r="N13" s="20">
        <f t="shared" si="0"/>
        <v>376850.05999999994</v>
      </c>
    </row>
    <row r="14" spans="1:14" ht="35.1" customHeight="1" x14ac:dyDescent="0.25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12999998</v>
      </c>
      <c r="K14" s="9">
        <v>0</v>
      </c>
      <c r="L14" s="9">
        <v>0</v>
      </c>
      <c r="M14" s="9">
        <v>0</v>
      </c>
      <c r="N14" s="20">
        <f t="shared" si="0"/>
        <v>12999998</v>
      </c>
    </row>
    <row r="15" spans="1:14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2">
        <v>0</v>
      </c>
    </row>
    <row r="16" spans="1:14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8099999</v>
      </c>
      <c r="K16" s="9">
        <v>0</v>
      </c>
      <c r="L16" s="9">
        <v>0</v>
      </c>
      <c r="M16" s="9">
        <v>0</v>
      </c>
      <c r="N16" s="20">
        <f t="shared" si="0"/>
        <v>8099999</v>
      </c>
    </row>
    <row r="17" spans="1:14" ht="35.1" customHeight="1" x14ac:dyDescent="0.25">
      <c r="A17" s="21" t="s">
        <v>3</v>
      </c>
      <c r="B17" s="9">
        <v>9999999.9393700007</v>
      </c>
      <c r="C17" s="9">
        <v>0</v>
      </c>
      <c r="D17" s="9">
        <v>0</v>
      </c>
      <c r="E17" s="9">
        <v>0</v>
      </c>
      <c r="F17" s="9">
        <v>0</v>
      </c>
      <c r="G17" s="9">
        <v>9999999.9287999999</v>
      </c>
      <c r="H17" s="9">
        <v>0</v>
      </c>
      <c r="I17" s="9">
        <v>0</v>
      </c>
      <c r="J17" s="9">
        <v>0</v>
      </c>
      <c r="K17" s="9">
        <v>19999999.702610001</v>
      </c>
      <c r="L17" s="9">
        <v>0</v>
      </c>
      <c r="M17" s="9">
        <v>14999999.856939999</v>
      </c>
      <c r="N17" s="20">
        <f t="shared" si="0"/>
        <v>54999999.427720003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1">SUM(B23:M23)</f>
        <v>0</v>
      </c>
    </row>
    <row r="24" spans="1:14" ht="35.1" customHeight="1" x14ac:dyDescent="0.25">
      <c r="A24" s="21" t="s">
        <v>51</v>
      </c>
      <c r="B24" s="9">
        <v>52750656.056559995</v>
      </c>
      <c r="C24" s="9">
        <v>49155211.675059997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101905867.73161998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0</v>
      </c>
    </row>
    <row r="26" spans="1:14" ht="35.1" customHeight="1" x14ac:dyDescent="0.25">
      <c r="A26" s="21" t="s">
        <v>53</v>
      </c>
      <c r="B26" s="9">
        <v>1370320.5785000001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63.778739999999999</v>
      </c>
      <c r="L26" s="9">
        <v>763016.31030000001</v>
      </c>
      <c r="M26" s="9">
        <v>0</v>
      </c>
      <c r="N26" s="20">
        <f>SUM(B26:M26)</f>
        <v>2133400.6675399998</v>
      </c>
    </row>
  </sheetData>
  <mergeCells count="2">
    <mergeCell ref="A6:N6"/>
    <mergeCell ref="A7:N7"/>
  </mergeCells>
  <conditionalFormatting sqref="F1:F5">
    <cfRule type="cellIs" dxfId="5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6"/>
  <sheetViews>
    <sheetView showGridLines="0" topLeftCell="I6" workbookViewId="0">
      <selection activeCell="N12" sqref="N12:N13"/>
    </sheetView>
  </sheetViews>
  <sheetFormatPr defaultRowHeight="15" x14ac:dyDescent="0.25"/>
  <cols>
    <col min="1" max="1" width="65.7109375" customWidth="1"/>
    <col min="2" max="14" width="15.7109375" customWidth="1"/>
  </cols>
  <sheetData>
    <row r="1" spans="1:14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7" customFormat="1" ht="36.75" thickBot="1" x14ac:dyDescent="0.6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customHeight="1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s="8" customFormat="1" ht="35.1" customHeight="1" x14ac:dyDescent="0.25">
      <c r="A8" s="11" t="s">
        <v>6</v>
      </c>
      <c r="B8" s="12" t="s">
        <v>27</v>
      </c>
      <c r="C8" s="12" t="s">
        <v>28</v>
      </c>
      <c r="D8" s="12" t="s">
        <v>29</v>
      </c>
      <c r="E8" s="12" t="s">
        <v>30</v>
      </c>
      <c r="F8" s="12" t="s">
        <v>31</v>
      </c>
      <c r="G8" s="12" t="s">
        <v>32</v>
      </c>
      <c r="H8" s="12" t="s">
        <v>33</v>
      </c>
      <c r="I8" s="12" t="s">
        <v>34</v>
      </c>
      <c r="J8" s="12" t="s">
        <v>35</v>
      </c>
      <c r="K8" s="12" t="s">
        <v>36</v>
      </c>
      <c r="L8" s="12" t="s">
        <v>37</v>
      </c>
      <c r="M8" s="12" t="s">
        <v>38</v>
      </c>
      <c r="N8" s="13" t="s">
        <v>44</v>
      </c>
    </row>
    <row r="9" spans="1:14" ht="35.1" customHeight="1" x14ac:dyDescent="0.25">
      <c r="A9" s="21" t="s">
        <v>0</v>
      </c>
      <c r="B9" s="9">
        <v>128755.69756</v>
      </c>
      <c r="C9" s="9">
        <v>7944.3098600000003</v>
      </c>
      <c r="D9" s="9">
        <v>39812.330699999897</v>
      </c>
      <c r="E9" s="9">
        <v>74136.411240000001</v>
      </c>
      <c r="F9" s="9">
        <v>109997.68577000001</v>
      </c>
      <c r="G9" s="9">
        <v>190665.60714000001</v>
      </c>
      <c r="H9" s="9">
        <v>140812.47267000002</v>
      </c>
      <c r="I9" s="9">
        <v>4592.0444699999998</v>
      </c>
      <c r="J9" s="9">
        <v>93390.209539999996</v>
      </c>
      <c r="K9" s="9">
        <v>88974.082070000004</v>
      </c>
      <c r="L9" s="9">
        <v>76154.47395</v>
      </c>
      <c r="M9" s="9">
        <v>495401.01772</v>
      </c>
      <c r="N9" s="20">
        <f>SUM(B9:M9)</f>
        <v>1450636.3426899998</v>
      </c>
    </row>
    <row r="10" spans="1:14" ht="35.1" customHeight="1" x14ac:dyDescent="0.25">
      <c r="A10" s="21" t="s">
        <v>1</v>
      </c>
      <c r="B10" s="9">
        <v>149470.43</v>
      </c>
      <c r="C10" s="9">
        <v>2073726.59</v>
      </c>
      <c r="D10" s="9">
        <v>125228.87</v>
      </c>
      <c r="E10" s="9">
        <v>406176.41</v>
      </c>
      <c r="F10" s="9">
        <v>851443.79</v>
      </c>
      <c r="G10" s="9">
        <v>103911.06</v>
      </c>
      <c r="H10" s="9">
        <v>313255</v>
      </c>
      <c r="I10" s="9">
        <v>1548188.70007</v>
      </c>
      <c r="J10" s="9">
        <v>321100.21000000002</v>
      </c>
      <c r="K10" s="9">
        <v>693274.36</v>
      </c>
      <c r="L10" s="9">
        <v>47276.2</v>
      </c>
      <c r="M10" s="9">
        <v>772522.98</v>
      </c>
      <c r="N10" s="20">
        <f t="shared" ref="N10:N22" si="0">SUM(B10:M10)</f>
        <v>7405574.6000700016</v>
      </c>
    </row>
    <row r="11" spans="1:14" ht="35.1" customHeight="1" x14ac:dyDescent="0.25">
      <c r="A11" s="21" t="s">
        <v>2</v>
      </c>
      <c r="B11" s="9">
        <v>43292.718949999995</v>
      </c>
      <c r="C11" s="9">
        <v>0</v>
      </c>
      <c r="D11" s="9">
        <v>46323.631860000001</v>
      </c>
      <c r="E11" s="9">
        <v>17045.315500000001</v>
      </c>
      <c r="F11" s="9">
        <v>0</v>
      </c>
      <c r="G11" s="9">
        <v>58368.59132</v>
      </c>
      <c r="H11" s="9">
        <v>22633.994780000001</v>
      </c>
      <c r="I11" s="9">
        <v>0</v>
      </c>
      <c r="J11" s="9">
        <v>98556.162750000003</v>
      </c>
      <c r="K11" s="9">
        <v>22819.89229</v>
      </c>
      <c r="L11" s="9">
        <v>29554.542369999996</v>
      </c>
      <c r="M11" s="9">
        <v>32812.33438</v>
      </c>
      <c r="N11" s="20">
        <f t="shared" si="0"/>
        <v>371407.18420000002</v>
      </c>
    </row>
    <row r="12" spans="1:14" ht="35.1" customHeight="1" x14ac:dyDescent="0.25">
      <c r="A12" s="21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</row>
    <row r="13" spans="1:14" ht="35.1" customHeight="1" x14ac:dyDescent="0.25">
      <c r="A13" s="3" t="s">
        <v>84</v>
      </c>
      <c r="B13" s="9">
        <v>325.86</v>
      </c>
      <c r="C13" s="9">
        <v>12.82</v>
      </c>
      <c r="D13" s="9">
        <v>14901.43</v>
      </c>
      <c r="E13" s="9">
        <v>876.28</v>
      </c>
      <c r="F13" s="9">
        <v>45078.29</v>
      </c>
      <c r="G13" s="9">
        <v>191215.52</v>
      </c>
      <c r="H13" s="9">
        <v>80783.25</v>
      </c>
      <c r="I13" s="9">
        <v>142908.29999999999</v>
      </c>
      <c r="J13" s="9">
        <v>11805.67</v>
      </c>
      <c r="K13" s="9">
        <v>82909.27</v>
      </c>
      <c r="L13" s="9">
        <v>7140.9</v>
      </c>
      <c r="M13" s="9">
        <v>232275.84</v>
      </c>
      <c r="N13" s="20">
        <f t="shared" si="0"/>
        <v>810233.42999999993</v>
      </c>
    </row>
    <row r="14" spans="1:14" ht="35.1" customHeight="1" x14ac:dyDescent="0.25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</row>
    <row r="15" spans="1:14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4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5246461.8594300002</v>
      </c>
      <c r="E17" s="9">
        <v>0</v>
      </c>
      <c r="F17" s="9">
        <v>0</v>
      </c>
      <c r="G17" s="9">
        <v>29999999.16059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14999999.990999999</v>
      </c>
      <c r="N17" s="20">
        <f t="shared" si="0"/>
        <v>50246461.011019997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ref="N20:N21" si="1">SUM(B20:M20)</f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2">SUM(B23:M23)</f>
        <v>0</v>
      </c>
    </row>
    <row r="24" spans="1:14" ht="35.1" customHeight="1" x14ac:dyDescent="0.25">
      <c r="A24" s="21" t="s">
        <v>51</v>
      </c>
      <c r="B24" s="9">
        <v>2004478.7086199999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2004478.7086199999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0</v>
      </c>
    </row>
    <row r="26" spans="1:14" ht="35.1" customHeight="1" x14ac:dyDescent="0.25">
      <c r="A26" s="21" t="s">
        <v>53</v>
      </c>
      <c r="B26" s="9">
        <v>0</v>
      </c>
      <c r="C26" s="9">
        <v>0</v>
      </c>
      <c r="D26" s="9">
        <v>0</v>
      </c>
      <c r="E26" s="9">
        <v>486.28122999999999</v>
      </c>
      <c r="F26" s="9">
        <v>0</v>
      </c>
      <c r="G26" s="9">
        <v>0</v>
      </c>
      <c r="H26" s="9">
        <v>0</v>
      </c>
      <c r="I26" s="9">
        <v>0</v>
      </c>
      <c r="J26" s="9">
        <v>1642.64212</v>
      </c>
      <c r="K26" s="9">
        <v>0</v>
      </c>
      <c r="L26" s="9">
        <v>0</v>
      </c>
      <c r="M26" s="9">
        <v>0</v>
      </c>
      <c r="N26" s="20">
        <f>SUM(B26:M26)</f>
        <v>2128.92335</v>
      </c>
    </row>
  </sheetData>
  <mergeCells count="2">
    <mergeCell ref="A6:N6"/>
    <mergeCell ref="A7:N7"/>
  </mergeCells>
  <conditionalFormatting sqref="F1:F5">
    <cfRule type="cellIs" dxfId="4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6"/>
  <sheetViews>
    <sheetView showGridLines="0" topLeftCell="J4" workbookViewId="0">
      <selection activeCell="N11" sqref="N11:N13"/>
    </sheetView>
  </sheetViews>
  <sheetFormatPr defaultRowHeight="15" x14ac:dyDescent="0.25"/>
  <cols>
    <col min="1" max="1" width="60.85546875" customWidth="1"/>
    <col min="2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63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60403.954749999997</v>
      </c>
      <c r="C9" s="9">
        <v>0</v>
      </c>
      <c r="D9" s="9">
        <v>10877.996520000001</v>
      </c>
      <c r="E9" s="9">
        <v>119130.23168</v>
      </c>
      <c r="F9" s="9">
        <v>65552.046579999995</v>
      </c>
      <c r="G9" s="9">
        <v>53656.326809999999</v>
      </c>
      <c r="H9" s="9">
        <v>36769.429750000003</v>
      </c>
      <c r="I9" s="9">
        <v>142418.38730999999</v>
      </c>
      <c r="J9" s="9">
        <v>72868.488660000003</v>
      </c>
      <c r="K9" s="9">
        <v>76916.036200000002</v>
      </c>
      <c r="L9" s="9">
        <v>91270.624219999998</v>
      </c>
      <c r="M9" s="9">
        <v>48592.253270000001</v>
      </c>
      <c r="N9" s="20">
        <f>SUM(B9:M9)</f>
        <v>778455.77575000003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25696.85</v>
      </c>
      <c r="C10" s="9">
        <v>4202.95</v>
      </c>
      <c r="D10" s="9">
        <v>0</v>
      </c>
      <c r="E10" s="9">
        <v>0</v>
      </c>
      <c r="F10" s="9">
        <v>190468.18</v>
      </c>
      <c r="G10" s="9">
        <v>66436.820000000007</v>
      </c>
      <c r="H10" s="9">
        <v>106598.76</v>
      </c>
      <c r="I10" s="9">
        <v>37528.83</v>
      </c>
      <c r="J10" s="9">
        <v>20847.939999999999</v>
      </c>
      <c r="K10" s="9">
        <v>415896.98</v>
      </c>
      <c r="L10" s="9">
        <v>166627.57999999999</v>
      </c>
      <c r="M10" s="9">
        <v>3680952.34</v>
      </c>
      <c r="N10" s="20">
        <f t="shared" ref="N10:N22" si="0">SUM(B10:M10)</f>
        <v>4715257.2299999995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0</v>
      </c>
      <c r="C11" s="9">
        <v>0</v>
      </c>
      <c r="D11" s="9">
        <v>30453.341380000002</v>
      </c>
      <c r="E11" s="9">
        <v>7372.6965300000002</v>
      </c>
      <c r="F11" s="9">
        <v>12575.999020000001</v>
      </c>
      <c r="G11" s="9">
        <v>15266.50064</v>
      </c>
      <c r="H11" s="9">
        <v>58272.177599999995</v>
      </c>
      <c r="I11" s="9">
        <v>0</v>
      </c>
      <c r="J11" s="9">
        <v>39304.459309999998</v>
      </c>
      <c r="K11" s="9">
        <v>15002.76167</v>
      </c>
      <c r="L11" s="9">
        <v>0</v>
      </c>
      <c r="M11" s="9">
        <v>28559.757400000002</v>
      </c>
      <c r="N11" s="20">
        <f t="shared" si="0"/>
        <v>206807.69355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  <c r="P12" s="7"/>
      <c r="Q12" s="7"/>
      <c r="R12" s="7"/>
    </row>
    <row r="13" spans="1:18" ht="35.1" customHeight="1" x14ac:dyDescent="0.55000000000000004">
      <c r="A13" s="3" t="s">
        <v>84</v>
      </c>
      <c r="B13" s="9" t="s">
        <v>86</v>
      </c>
      <c r="C13" s="9" t="s">
        <v>86</v>
      </c>
      <c r="D13" s="9">
        <v>157204.17000000001</v>
      </c>
      <c r="E13" s="9" t="s">
        <v>86</v>
      </c>
      <c r="F13" s="9">
        <v>92433.95</v>
      </c>
      <c r="G13" s="9" t="s">
        <v>86</v>
      </c>
      <c r="H13" s="9">
        <v>182027.18</v>
      </c>
      <c r="I13" s="9">
        <v>302.06</v>
      </c>
      <c r="J13" s="9">
        <v>70771.17</v>
      </c>
      <c r="K13" s="9">
        <v>16.260000000000002</v>
      </c>
      <c r="L13" s="9">
        <v>42873.01</v>
      </c>
      <c r="M13" s="9">
        <v>22486.36</v>
      </c>
      <c r="N13" s="20">
        <f t="shared" si="0"/>
        <v>568114.15999999992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3999599.6022000001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3999599.6022000001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74199999.156959996</v>
      </c>
      <c r="F17" s="9">
        <v>5800000.0919899996</v>
      </c>
      <c r="G17" s="9">
        <v>0</v>
      </c>
      <c r="H17" s="9">
        <v>0</v>
      </c>
      <c r="I17" s="9">
        <v>0</v>
      </c>
      <c r="J17" s="9">
        <v>24753535.038180001</v>
      </c>
      <c r="K17" s="9">
        <v>0</v>
      </c>
      <c r="L17" s="9">
        <v>0</v>
      </c>
      <c r="M17" s="9">
        <v>0</v>
      </c>
      <c r="N17" s="20">
        <f t="shared" si="0"/>
        <v>104753534.28713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999998.59854000004</v>
      </c>
      <c r="N18" s="20">
        <f t="shared" si="0"/>
        <v>999998.59854000004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42927848.453160003</v>
      </c>
      <c r="K20" s="9">
        <v>0</v>
      </c>
      <c r="L20" s="9">
        <v>0</v>
      </c>
      <c r="M20" s="9">
        <v>0</v>
      </c>
      <c r="N20" s="20">
        <f t="shared" si="0"/>
        <v>42927848.453160003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1">SUM(B23:M23)</f>
        <v>0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55333741.117982209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55333741.117982209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0</v>
      </c>
    </row>
    <row r="26" spans="1:14" ht="35.1" customHeight="1" x14ac:dyDescent="0.25">
      <c r="A26" s="21" t="s">
        <v>53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3998.4447500000001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19999.192780000001</v>
      </c>
      <c r="N26" s="20">
        <f>SUM(B26:M26)</f>
        <v>23997.63753</v>
      </c>
    </row>
  </sheetData>
  <mergeCells count="2">
    <mergeCell ref="A6:N6"/>
    <mergeCell ref="A7:N7"/>
  </mergeCells>
  <conditionalFormatting sqref="F1:F5">
    <cfRule type="cellIs" dxfId="3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26"/>
  <sheetViews>
    <sheetView showGridLines="0" topLeftCell="J7" workbookViewId="0">
      <selection activeCell="N12" sqref="N12:N13"/>
    </sheetView>
  </sheetViews>
  <sheetFormatPr defaultRowHeight="15" x14ac:dyDescent="0.25"/>
  <cols>
    <col min="1" max="1" width="60.85546875" customWidth="1"/>
    <col min="2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64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thickBot="1" x14ac:dyDescent="0.6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19" t="s">
        <v>0</v>
      </c>
      <c r="B9" s="9">
        <v>51270.337209999998</v>
      </c>
      <c r="C9" s="9">
        <v>78042.828200000004</v>
      </c>
      <c r="D9" s="9">
        <v>40213.348330000001</v>
      </c>
      <c r="E9" s="9">
        <v>74867.631819999995</v>
      </c>
      <c r="F9" s="9">
        <v>91463.00202</v>
      </c>
      <c r="G9" s="9">
        <v>71590.196790000002</v>
      </c>
      <c r="H9" s="9">
        <v>78423.108730000007</v>
      </c>
      <c r="I9" s="9">
        <v>65718.523069999996</v>
      </c>
      <c r="J9" s="9">
        <v>66450.067999999999</v>
      </c>
      <c r="K9" s="9">
        <v>128746.36259999999</v>
      </c>
      <c r="L9" s="9">
        <v>63533.671109999996</v>
      </c>
      <c r="M9" s="9">
        <v>0</v>
      </c>
      <c r="N9" s="20">
        <f>SUM(B9:M9)</f>
        <v>810319.07788</v>
      </c>
      <c r="P9" s="7"/>
      <c r="Q9" s="7"/>
      <c r="R9" s="7"/>
    </row>
    <row r="10" spans="1:18" ht="35.1" customHeight="1" x14ac:dyDescent="0.55000000000000004">
      <c r="A10" s="3" t="s">
        <v>1</v>
      </c>
      <c r="B10" s="9">
        <v>237420.17</v>
      </c>
      <c r="C10" s="9">
        <v>5839.05</v>
      </c>
      <c r="D10" s="9">
        <v>417.07</v>
      </c>
      <c r="E10" s="9">
        <v>2982.34</v>
      </c>
      <c r="F10" s="9">
        <v>177105.47</v>
      </c>
      <c r="G10" s="9">
        <v>100366.15</v>
      </c>
      <c r="H10" s="9">
        <v>8706.5499999999993</v>
      </c>
      <c r="I10" s="9">
        <v>18935.48</v>
      </c>
      <c r="J10" s="9">
        <v>8250.85</v>
      </c>
      <c r="K10" s="9">
        <v>141522.38</v>
      </c>
      <c r="L10" s="9">
        <v>255535.23130000004</v>
      </c>
      <c r="M10" s="9">
        <v>120696.12287000001</v>
      </c>
      <c r="N10" s="20">
        <f t="shared" ref="N10:N22" si="0">SUM(B10:M10)</f>
        <v>1077776.8641700002</v>
      </c>
      <c r="P10" s="7"/>
      <c r="Q10" s="7"/>
      <c r="R10" s="7"/>
    </row>
    <row r="11" spans="1:18" ht="35.1" customHeight="1" x14ac:dyDescent="0.55000000000000004">
      <c r="A11" s="3" t="s">
        <v>2</v>
      </c>
      <c r="B11" s="9">
        <v>83200.579499999993</v>
      </c>
      <c r="C11" s="9">
        <v>0</v>
      </c>
      <c r="D11" s="9">
        <v>35650.144899999999</v>
      </c>
      <c r="E11" s="9">
        <v>53374.308060000003</v>
      </c>
      <c r="F11" s="9">
        <v>26077.397850000001</v>
      </c>
      <c r="G11" s="9">
        <v>29208.059590000001</v>
      </c>
      <c r="H11" s="9">
        <v>46864.191200000001</v>
      </c>
      <c r="I11" s="9">
        <v>25726.876189999999</v>
      </c>
      <c r="J11" s="9">
        <v>11060.779430000001</v>
      </c>
      <c r="K11" s="9">
        <v>14592.786469999999</v>
      </c>
      <c r="L11" s="9">
        <v>6626.3243300000004</v>
      </c>
      <c r="M11" s="9">
        <v>33334.381009999997</v>
      </c>
      <c r="N11" s="20">
        <f t="shared" si="0"/>
        <v>365715.82852999994</v>
      </c>
      <c r="P11" s="7"/>
      <c r="Q11" s="7"/>
      <c r="R11" s="7"/>
    </row>
    <row r="12" spans="1:18" ht="35.1" customHeight="1" x14ac:dyDescent="0.55000000000000004">
      <c r="A12" s="3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>SUM(B12:M12)</f>
        <v>0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72.959999999999994</v>
      </c>
      <c r="C13" s="9">
        <v>4.93</v>
      </c>
      <c r="D13" s="9">
        <v>302521.2</v>
      </c>
      <c r="E13" s="9">
        <v>689.38</v>
      </c>
      <c r="F13" s="9">
        <v>259.41000000000003</v>
      </c>
      <c r="G13" s="9">
        <v>85173.35</v>
      </c>
      <c r="H13" s="9" t="s">
        <v>86</v>
      </c>
      <c r="I13" s="9" t="s">
        <v>86</v>
      </c>
      <c r="J13" s="9">
        <v>93887.05</v>
      </c>
      <c r="K13" s="9">
        <v>167189.57999999999</v>
      </c>
      <c r="L13" s="9">
        <v>13450.7</v>
      </c>
      <c r="M13" s="9">
        <v>59286.75</v>
      </c>
      <c r="N13" s="20">
        <f>SUM(B13:M13)</f>
        <v>722535.30999999994</v>
      </c>
      <c r="P13" s="7"/>
      <c r="Q13" s="7"/>
      <c r="R13" s="7"/>
    </row>
    <row r="14" spans="1:18" ht="35.1" customHeight="1" x14ac:dyDescent="0.55000000000000004">
      <c r="A14" s="3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2000399.6976399999</v>
      </c>
      <c r="L14" s="9">
        <v>0</v>
      </c>
      <c r="M14" s="9">
        <v>0</v>
      </c>
      <c r="N14" s="20">
        <f t="shared" si="0"/>
        <v>2000399.6976399999</v>
      </c>
      <c r="P14" s="7"/>
      <c r="Q14" s="7"/>
      <c r="R14" s="7"/>
    </row>
    <row r="15" spans="1:18" ht="35.1" customHeight="1" x14ac:dyDescent="0.25">
      <c r="A15" s="3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3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3" t="s">
        <v>3</v>
      </c>
      <c r="B17" s="9">
        <v>4999999.2435999997</v>
      </c>
      <c r="C17" s="9">
        <v>0</v>
      </c>
      <c r="D17" s="9">
        <v>12999999.4603</v>
      </c>
      <c r="E17" s="9">
        <v>0</v>
      </c>
      <c r="F17" s="9">
        <v>0</v>
      </c>
      <c r="G17" s="9">
        <v>25999739.351669997</v>
      </c>
      <c r="H17" s="9">
        <v>24999997.617650002</v>
      </c>
      <c r="I17" s="9">
        <v>35999999.180160001</v>
      </c>
      <c r="J17" s="9">
        <v>0</v>
      </c>
      <c r="K17" s="9">
        <v>0</v>
      </c>
      <c r="L17" s="9">
        <v>0</v>
      </c>
      <c r="M17" s="9">
        <v>0</v>
      </c>
      <c r="N17" s="20">
        <f t="shared" si="0"/>
        <v>104999734.85338001</v>
      </c>
    </row>
    <row r="18" spans="1:14" ht="35.1" customHeight="1" x14ac:dyDescent="0.25">
      <c r="A18" s="3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3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3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5.1" customHeight="1" thickBot="1" x14ac:dyDescent="0.3">
      <c r="A22" s="4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ref="N23" si="1">SUM(B23:M23)</f>
        <v>0</v>
      </c>
    </row>
    <row r="24" spans="1:14" ht="35.1" customHeight="1" x14ac:dyDescent="0.25">
      <c r="A24" s="3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22346541.029059999</v>
      </c>
      <c r="K24" s="9">
        <v>25055330.179499999</v>
      </c>
      <c r="L24" s="9">
        <v>0</v>
      </c>
      <c r="M24" s="9">
        <v>50721249.820920005</v>
      </c>
      <c r="N24" s="20">
        <f>SUM(B24:M24)</f>
        <v>98123121.02948001</v>
      </c>
    </row>
    <row r="25" spans="1:14" ht="35.1" customHeight="1" x14ac:dyDescent="0.25">
      <c r="A25" s="3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11603023.08282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11603023.08282</v>
      </c>
    </row>
    <row r="26" spans="1:14" ht="35.1" customHeight="1" x14ac:dyDescent="0.25">
      <c r="A26" s="3" t="s">
        <v>53</v>
      </c>
      <c r="B26" s="9">
        <v>105.88984000000001</v>
      </c>
      <c r="C26" s="9">
        <v>980.88001999999994</v>
      </c>
      <c r="D26" s="9">
        <v>0</v>
      </c>
      <c r="E26" s="9">
        <v>500.20819999999998</v>
      </c>
      <c r="F26" s="9">
        <v>0</v>
      </c>
      <c r="G26" s="9">
        <v>0</v>
      </c>
      <c r="H26" s="9">
        <v>43144.436500000003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0">
        <f>SUM(B26:M26)</f>
        <v>44731.414560000005</v>
      </c>
    </row>
  </sheetData>
  <mergeCells count="2">
    <mergeCell ref="A6:N6"/>
    <mergeCell ref="A7:N7"/>
  </mergeCells>
  <conditionalFormatting sqref="F1:F5">
    <cfRule type="cellIs" dxfId="2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26"/>
  <sheetViews>
    <sheetView showGridLines="0" topLeftCell="J4" workbookViewId="0">
      <selection activeCell="A13" sqref="A13"/>
    </sheetView>
  </sheetViews>
  <sheetFormatPr defaultRowHeight="15" x14ac:dyDescent="0.25"/>
  <cols>
    <col min="1" max="1" width="60.85546875" customWidth="1"/>
    <col min="2" max="13" width="15.7109375" customWidth="1"/>
    <col min="14" max="14" width="16.85546875" bestFit="1" customWidth="1"/>
    <col min="16" max="16" width="11" bestFit="1" customWidth="1"/>
    <col min="17" max="17" width="16.85546875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72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thickBot="1" x14ac:dyDescent="0.6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19" t="s">
        <v>0</v>
      </c>
      <c r="B9" s="9">
        <v>131079.31174</v>
      </c>
      <c r="C9" s="9">
        <v>10326.92109</v>
      </c>
      <c r="D9" s="9">
        <v>0</v>
      </c>
      <c r="E9" s="9">
        <v>137081.24533999999</v>
      </c>
      <c r="F9" s="9">
        <v>67492.832079999993</v>
      </c>
      <c r="G9" s="9">
        <v>55459.347880000001</v>
      </c>
      <c r="H9" s="9">
        <v>78260.538790000006</v>
      </c>
      <c r="I9" s="9">
        <v>4392.4196000000002</v>
      </c>
      <c r="J9" s="9">
        <v>54352.58077</v>
      </c>
      <c r="K9" s="9">
        <v>75343.333169999998</v>
      </c>
      <c r="L9" s="9">
        <v>52790.41461</v>
      </c>
      <c r="M9" s="9">
        <v>34708.132250000002</v>
      </c>
      <c r="N9" s="20">
        <f>SUM(B9:M9)</f>
        <v>701287.07732000004</v>
      </c>
      <c r="P9" s="7"/>
      <c r="Q9" s="7"/>
      <c r="R9" s="7"/>
    </row>
    <row r="10" spans="1:18" ht="35.1" customHeight="1" x14ac:dyDescent="0.55000000000000004">
      <c r="A10" s="3" t="s">
        <v>1</v>
      </c>
      <c r="B10" s="9">
        <v>142041.82</v>
      </c>
      <c r="C10" s="9">
        <v>166902.71</v>
      </c>
      <c r="D10" s="9">
        <v>158464.20000000001</v>
      </c>
      <c r="E10" s="9">
        <v>56751.43</v>
      </c>
      <c r="F10" s="9">
        <v>3850.93</v>
      </c>
      <c r="G10" s="9">
        <v>60582.5</v>
      </c>
      <c r="H10" s="9">
        <v>289119.39</v>
      </c>
      <c r="I10" s="9">
        <v>159986.54</v>
      </c>
      <c r="J10" s="9">
        <v>46737.08</v>
      </c>
      <c r="K10" s="9">
        <v>129869.27</v>
      </c>
      <c r="L10" s="9">
        <v>513267.45</v>
      </c>
      <c r="M10" s="9">
        <v>1521945.8</v>
      </c>
      <c r="N10" s="20">
        <f t="shared" ref="N10:N22" si="0">SUM(B10:M10)</f>
        <v>3249519.12</v>
      </c>
      <c r="P10" s="7"/>
      <c r="Q10" s="7"/>
      <c r="R10" s="7"/>
    </row>
    <row r="11" spans="1:18" ht="35.1" customHeight="1" x14ac:dyDescent="0.55000000000000004">
      <c r="A11" s="3" t="s">
        <v>2</v>
      </c>
      <c r="B11" s="9">
        <v>0</v>
      </c>
      <c r="C11" s="9">
        <v>10839.187400000001</v>
      </c>
      <c r="D11" s="9">
        <v>82026.234339999995</v>
      </c>
      <c r="E11" s="9">
        <v>31851.812880000001</v>
      </c>
      <c r="F11" s="9">
        <v>13428.93828</v>
      </c>
      <c r="G11" s="9">
        <v>0</v>
      </c>
      <c r="H11" s="9">
        <v>30194.87774</v>
      </c>
      <c r="I11" s="9">
        <v>25700.069729999999</v>
      </c>
      <c r="J11" s="9">
        <v>24879.620429999999</v>
      </c>
      <c r="K11" s="9">
        <v>41802.425199999998</v>
      </c>
      <c r="L11" s="9">
        <v>24378.957760000001</v>
      </c>
      <c r="M11" s="9"/>
      <c r="N11" s="20">
        <f t="shared" si="0"/>
        <v>285102.12375999999</v>
      </c>
      <c r="P11" s="7"/>
      <c r="Q11" s="7"/>
      <c r="R11" s="7"/>
    </row>
    <row r="12" spans="1:18" ht="35.1" customHeight="1" x14ac:dyDescent="0.55000000000000004">
      <c r="A12" s="3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>SUM(B12:M12)</f>
        <v>0</v>
      </c>
      <c r="P12" s="7"/>
      <c r="Q12" s="7"/>
      <c r="R12" s="7"/>
    </row>
    <row r="13" spans="1:18" ht="35.1" customHeight="1" x14ac:dyDescent="0.55000000000000004">
      <c r="A13" s="3" t="s">
        <v>84</v>
      </c>
      <c r="B13" s="9" t="s">
        <v>86</v>
      </c>
      <c r="C13" s="9">
        <v>63788.93</v>
      </c>
      <c r="D13" s="9">
        <v>212.34</v>
      </c>
      <c r="E13" s="9">
        <v>105620.09</v>
      </c>
      <c r="F13" s="9">
        <v>388.17</v>
      </c>
      <c r="G13" s="9">
        <v>69653.72</v>
      </c>
      <c r="H13" s="9">
        <v>114885.64</v>
      </c>
      <c r="I13" s="9">
        <v>65898.41</v>
      </c>
      <c r="J13" s="9">
        <v>17253.07</v>
      </c>
      <c r="K13" s="9">
        <v>58097.86</v>
      </c>
      <c r="L13" s="9">
        <v>127087.32</v>
      </c>
      <c r="M13" s="9">
        <v>31239.79</v>
      </c>
      <c r="N13" s="20">
        <f>SUM(B13:M13)</f>
        <v>654125.34000000008</v>
      </c>
      <c r="P13" s="7"/>
      <c r="Q13" s="7"/>
      <c r="R13" s="7"/>
    </row>
    <row r="14" spans="1:18" ht="35.1" customHeight="1" x14ac:dyDescent="0.55000000000000004">
      <c r="A14" s="3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3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3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3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4999999.8058641963</v>
      </c>
      <c r="K17" s="9">
        <v>4999999.9840759598</v>
      </c>
      <c r="L17" s="9">
        <v>0</v>
      </c>
      <c r="M17" s="9">
        <v>0</v>
      </c>
      <c r="N17" s="20">
        <f t="shared" si="0"/>
        <v>9999999.789940156</v>
      </c>
    </row>
    <row r="18" spans="1:14" ht="35.1" customHeight="1" x14ac:dyDescent="0.25">
      <c r="A18" s="3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3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14243999.592363222</v>
      </c>
      <c r="N23" s="20">
        <f t="shared" ref="N23" si="1">SUM(B23:M23)</f>
        <v>14243999.592363222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18250553.197780002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47574116.86231</v>
      </c>
      <c r="N24" s="20">
        <f>SUM(B24:M24)</f>
        <v>65824670.060090005</v>
      </c>
    </row>
    <row r="25" spans="1:14" ht="35.1" customHeight="1" x14ac:dyDescent="0.25">
      <c r="A25" s="3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10496071.581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10496071.581</v>
      </c>
    </row>
    <row r="26" spans="1:14" ht="35.1" customHeight="1" x14ac:dyDescent="0.25">
      <c r="A26" s="3" t="s">
        <v>53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169829.54714000001</v>
      </c>
      <c r="K26" s="9">
        <v>0</v>
      </c>
      <c r="L26" s="9">
        <v>8467.8433699999987</v>
      </c>
      <c r="M26" s="9">
        <v>3997.9177599999998</v>
      </c>
      <c r="N26" s="20">
        <f>SUM(B26:M26)</f>
        <v>182295.30827000001</v>
      </c>
    </row>
  </sheetData>
  <mergeCells count="2">
    <mergeCell ref="A6:N6"/>
    <mergeCell ref="A7:N7"/>
  </mergeCells>
  <conditionalFormatting sqref="F1:F5">
    <cfRule type="cellIs" dxfId="1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DBE8-100F-4C6F-8D72-D249BA7F546C}">
  <dimension ref="A1:N25"/>
  <sheetViews>
    <sheetView topLeftCell="A6" workbookViewId="0">
      <selection activeCell="G11" sqref="G11"/>
    </sheetView>
  </sheetViews>
  <sheetFormatPr defaultRowHeight="15" x14ac:dyDescent="0.25"/>
  <cols>
    <col min="1" max="1" width="70.28515625" bestFit="1" customWidth="1"/>
    <col min="2" max="2" width="25" customWidth="1"/>
    <col min="3" max="3" width="15.7109375" customWidth="1"/>
    <col min="4" max="4" width="14.5703125" customWidth="1"/>
    <col min="5" max="5" width="16.7109375" customWidth="1"/>
    <col min="6" max="6" width="15" customWidth="1"/>
    <col min="7" max="7" width="16.5703125" customWidth="1"/>
    <col min="8" max="8" width="14" customWidth="1"/>
    <col min="9" max="9" width="12.28515625" customWidth="1"/>
    <col min="10" max="10" width="14" customWidth="1"/>
    <col min="11" max="11" width="13.28515625" customWidth="1"/>
    <col min="12" max="12" width="14.42578125" customWidth="1"/>
    <col min="13" max="13" width="16.140625" customWidth="1"/>
    <col min="14" max="14" width="19" customWidth="1"/>
  </cols>
  <sheetData>
    <row r="1" spans="1:14" ht="18.75" x14ac:dyDescent="0.3">
      <c r="A1" s="2" t="s">
        <v>42</v>
      </c>
      <c r="B1" s="2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5" thickBot="1" x14ac:dyDescent="0.3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6.75" thickBot="1" x14ac:dyDescent="0.3">
      <c r="A3" s="33" t="s">
        <v>93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16.5" thickBot="1" x14ac:dyDescent="0.3">
      <c r="A4" s="36" t="s">
        <v>43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8.75" x14ac:dyDescent="0.25">
      <c r="A5" s="16" t="s">
        <v>6</v>
      </c>
      <c r="B5" s="17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7" t="s">
        <v>35</v>
      </c>
      <c r="K5" s="17" t="s">
        <v>36</v>
      </c>
      <c r="L5" s="17" t="s">
        <v>37</v>
      </c>
      <c r="M5" s="17" t="s">
        <v>38</v>
      </c>
      <c r="N5" s="18" t="s">
        <v>44</v>
      </c>
    </row>
    <row r="6" spans="1:14" ht="27.75" customHeight="1" x14ac:dyDescent="0.25">
      <c r="A6" s="21" t="s">
        <v>0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/>
      <c r="H6" s="9"/>
      <c r="I6" s="9"/>
      <c r="J6" s="9"/>
      <c r="K6" s="9"/>
      <c r="L6" s="9"/>
      <c r="M6" s="9"/>
      <c r="N6" s="20">
        <f>SUM(B6:M6)</f>
        <v>0</v>
      </c>
    </row>
    <row r="7" spans="1:14" ht="31.5" customHeight="1" x14ac:dyDescent="0.25">
      <c r="A7" s="21" t="s">
        <v>1</v>
      </c>
      <c r="B7" s="9">
        <v>1394241.29</v>
      </c>
      <c r="C7" s="9">
        <v>1857027.35</v>
      </c>
      <c r="D7" s="9">
        <v>1839894.2</v>
      </c>
      <c r="E7" s="9">
        <v>4101881.33</v>
      </c>
      <c r="F7" s="9">
        <v>3663850.42</v>
      </c>
      <c r="G7" s="9"/>
      <c r="H7" s="9"/>
      <c r="I7" s="9"/>
      <c r="J7" s="9"/>
      <c r="K7" s="9"/>
      <c r="L7" s="9"/>
      <c r="M7" s="9"/>
      <c r="N7" s="20">
        <f>SUM(B7:M7)</f>
        <v>12856894.59</v>
      </c>
    </row>
    <row r="8" spans="1:14" ht="27.75" customHeight="1" x14ac:dyDescent="0.25">
      <c r="A8" s="21" t="s">
        <v>2</v>
      </c>
      <c r="B8" s="9">
        <v>64308.33</v>
      </c>
      <c r="C8" s="9">
        <v>69653.61</v>
      </c>
      <c r="D8" s="9">
        <v>22911.14</v>
      </c>
      <c r="E8" s="9">
        <v>46453.16</v>
      </c>
      <c r="F8" s="9">
        <v>40589.269999999997</v>
      </c>
      <c r="G8" s="9"/>
      <c r="H8" s="9"/>
      <c r="I8" s="9"/>
      <c r="J8" s="9"/>
      <c r="K8" s="9"/>
      <c r="L8" s="9"/>
      <c r="M8" s="9"/>
      <c r="N8" s="20">
        <f>SUM(B8:M8)</f>
        <v>243915.51</v>
      </c>
    </row>
    <row r="9" spans="1:14" ht="47.25" customHeight="1" x14ac:dyDescent="0.25">
      <c r="A9" s="21" t="s">
        <v>22</v>
      </c>
      <c r="B9" s="9">
        <v>13859.29</v>
      </c>
      <c r="C9" s="9">
        <v>13660.74</v>
      </c>
      <c r="D9" s="9">
        <v>13632.92</v>
      </c>
      <c r="E9" s="9">
        <v>13735.45</v>
      </c>
      <c r="F9" s="9">
        <v>14283.82</v>
      </c>
      <c r="G9" s="9"/>
      <c r="H9" s="28"/>
      <c r="I9" s="9"/>
      <c r="J9" s="9"/>
      <c r="K9" s="9"/>
      <c r="L9" s="9"/>
      <c r="M9" s="9"/>
      <c r="N9" s="20">
        <f>SUM(B9:M9)</f>
        <v>69172.22</v>
      </c>
    </row>
    <row r="10" spans="1:14" ht="26.25" customHeight="1" x14ac:dyDescent="0.25">
      <c r="A10" s="3" t="s">
        <v>84</v>
      </c>
      <c r="B10" s="9">
        <v>0</v>
      </c>
      <c r="C10" s="9">
        <v>0</v>
      </c>
      <c r="D10" s="9">
        <v>17.14</v>
      </c>
      <c r="E10" s="9">
        <v>0</v>
      </c>
      <c r="F10" s="9">
        <v>0</v>
      </c>
      <c r="G10" s="9"/>
      <c r="H10" s="9"/>
      <c r="I10" s="9"/>
      <c r="J10" s="9"/>
      <c r="K10" s="9"/>
      <c r="L10" s="9"/>
      <c r="M10" s="9"/>
      <c r="N10" s="20">
        <f>SUM(B10:M10)</f>
        <v>17.14</v>
      </c>
    </row>
    <row r="11" spans="1:14" ht="28.5" customHeight="1" x14ac:dyDescent="0.25">
      <c r="A11" s="21" t="s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/>
      <c r="H11" s="9"/>
      <c r="I11" s="9"/>
      <c r="J11" s="9"/>
      <c r="K11" s="9"/>
      <c r="L11" s="9"/>
      <c r="M11" s="9"/>
      <c r="N11" s="20">
        <f t="shared" ref="N11:N25" si="0">SUM(B11:M11)</f>
        <v>0</v>
      </c>
    </row>
    <row r="12" spans="1:14" ht="33.75" customHeight="1" x14ac:dyDescent="0.25">
      <c r="A12" s="21" t="s">
        <v>54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/>
      <c r="J12" s="9"/>
      <c r="K12" s="9"/>
      <c r="L12" s="9"/>
      <c r="M12" s="9"/>
      <c r="N12" s="20">
        <f t="shared" si="0"/>
        <v>0</v>
      </c>
    </row>
    <row r="13" spans="1:14" ht="30.75" customHeight="1" x14ac:dyDescent="0.25">
      <c r="A13" s="21" t="s">
        <v>24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/>
      <c r="H13" s="9"/>
      <c r="I13" s="9"/>
      <c r="J13" s="9"/>
      <c r="K13" s="9"/>
      <c r="L13" s="9"/>
      <c r="M13" s="9"/>
      <c r="N13" s="20">
        <f t="shared" si="0"/>
        <v>0</v>
      </c>
    </row>
    <row r="14" spans="1:14" ht="41.25" customHeight="1" x14ac:dyDescent="0.25">
      <c r="A14" s="21" t="s">
        <v>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/>
      <c r="H14" s="9"/>
      <c r="I14" s="9"/>
      <c r="J14" s="9"/>
      <c r="K14" s="9"/>
      <c r="L14" s="9"/>
      <c r="M14" s="9"/>
      <c r="N14" s="20">
        <f t="shared" si="0"/>
        <v>0</v>
      </c>
    </row>
    <row r="15" spans="1:14" ht="30" customHeight="1" x14ac:dyDescent="0.25">
      <c r="A15" s="21" t="s">
        <v>65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/>
      <c r="H15" s="9"/>
      <c r="I15" s="9"/>
      <c r="J15" s="9"/>
      <c r="K15" s="9"/>
      <c r="L15" s="9"/>
      <c r="M15" s="9"/>
      <c r="N15" s="20">
        <f t="shared" si="0"/>
        <v>0</v>
      </c>
    </row>
    <row r="16" spans="1:14" ht="32.25" customHeight="1" x14ac:dyDescent="0.25">
      <c r="A16" s="21" t="s">
        <v>55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/>
      <c r="H16" s="9"/>
      <c r="I16" s="9"/>
      <c r="J16" s="9"/>
      <c r="K16" s="9"/>
      <c r="L16" s="9"/>
      <c r="M16" s="9"/>
      <c r="N16" s="20">
        <f t="shared" si="0"/>
        <v>0</v>
      </c>
    </row>
    <row r="17" spans="1:14" ht="42.75" customHeight="1" x14ac:dyDescent="0.25">
      <c r="A17" s="21" t="s">
        <v>71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/>
      <c r="H17" s="9"/>
      <c r="I17" s="9"/>
      <c r="J17" s="9"/>
      <c r="K17" s="9"/>
      <c r="L17" s="9"/>
      <c r="M17" s="9"/>
      <c r="N17" s="20">
        <f t="shared" si="0"/>
        <v>0</v>
      </c>
    </row>
    <row r="18" spans="1:14" ht="39" customHeight="1" x14ac:dyDescent="0.25">
      <c r="A18" s="21" t="s">
        <v>61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/>
      <c r="H18" s="9"/>
      <c r="I18" s="9"/>
      <c r="J18" s="9"/>
      <c r="K18" s="9"/>
      <c r="L18" s="9"/>
      <c r="M18" s="9"/>
      <c r="N18" s="20">
        <f t="shared" si="0"/>
        <v>0</v>
      </c>
    </row>
    <row r="19" spans="1:14" ht="43.5" customHeight="1" x14ac:dyDescent="0.25">
      <c r="A19" s="21" t="s">
        <v>56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/>
      <c r="H19" s="9"/>
      <c r="I19" s="9"/>
      <c r="J19" s="9"/>
      <c r="K19" s="9"/>
      <c r="L19" s="9"/>
      <c r="M19" s="9"/>
      <c r="N19" s="20">
        <f t="shared" si="0"/>
        <v>0</v>
      </c>
    </row>
    <row r="20" spans="1:14" ht="37.5" customHeight="1" x14ac:dyDescent="0.25">
      <c r="A20" s="21" t="s">
        <v>73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/>
      <c r="H20" s="9"/>
      <c r="I20" s="9"/>
      <c r="J20" s="9"/>
      <c r="K20" s="9"/>
      <c r="L20" s="9"/>
      <c r="M20" s="9"/>
      <c r="N20" s="20">
        <f t="shared" si="0"/>
        <v>0</v>
      </c>
    </row>
    <row r="21" spans="1:14" ht="48.75" customHeight="1" x14ac:dyDescent="0.25">
      <c r="A21" s="21" t="s">
        <v>51</v>
      </c>
      <c r="B21" s="9">
        <v>124023569.09999999</v>
      </c>
      <c r="C21" s="9">
        <v>0</v>
      </c>
      <c r="D21" s="9">
        <v>0</v>
      </c>
      <c r="E21" s="9">
        <v>0</v>
      </c>
      <c r="F21" s="9">
        <v>0</v>
      </c>
      <c r="G21" s="9"/>
      <c r="H21" s="9"/>
      <c r="I21" s="9"/>
      <c r="J21" s="9"/>
      <c r="K21" s="9"/>
      <c r="L21" s="9"/>
      <c r="M21" s="9"/>
      <c r="N21" s="20">
        <f t="shared" si="0"/>
        <v>124023569.09999999</v>
      </c>
    </row>
    <row r="22" spans="1:14" ht="34.5" customHeight="1" x14ac:dyDescent="0.25">
      <c r="A22" s="21" t="s">
        <v>52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/>
      <c r="H22" s="9"/>
      <c r="I22" s="9"/>
      <c r="J22" s="9"/>
      <c r="K22" s="9"/>
      <c r="L22" s="9"/>
      <c r="M22" s="9"/>
      <c r="N22" s="20">
        <f t="shared" si="0"/>
        <v>0</v>
      </c>
    </row>
    <row r="23" spans="1:14" ht="44.25" customHeight="1" x14ac:dyDescent="0.25">
      <c r="A23" s="21" t="s">
        <v>78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/>
      <c r="H23" s="9"/>
      <c r="I23" s="9"/>
      <c r="J23" s="9"/>
      <c r="K23" s="9"/>
      <c r="L23" s="9"/>
      <c r="M23" s="9"/>
      <c r="N23" s="20">
        <f t="shared" si="0"/>
        <v>0</v>
      </c>
    </row>
    <row r="24" spans="1:14" ht="43.5" customHeight="1" x14ac:dyDescent="0.25">
      <c r="A24" s="21" t="s">
        <v>53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/>
      <c r="H24" s="9"/>
      <c r="I24" s="9"/>
      <c r="J24" s="9"/>
      <c r="K24" s="9"/>
      <c r="L24" s="9"/>
      <c r="M24" s="9"/>
      <c r="N24" s="20">
        <f t="shared" si="0"/>
        <v>0</v>
      </c>
    </row>
    <row r="25" spans="1:14" ht="34.5" customHeight="1" x14ac:dyDescent="0.25">
      <c r="A25" s="21" t="s">
        <v>81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/>
      <c r="H25" s="9"/>
      <c r="I25" s="9"/>
      <c r="J25" s="9"/>
      <c r="K25" s="9"/>
      <c r="L25" s="9"/>
      <c r="M25" s="9"/>
      <c r="N25" s="20">
        <f t="shared" si="0"/>
        <v>0</v>
      </c>
    </row>
  </sheetData>
  <mergeCells count="2">
    <mergeCell ref="A3:N3"/>
    <mergeCell ref="A4:N4"/>
  </mergeCells>
  <conditionalFormatting sqref="F2">
    <cfRule type="cellIs" dxfId="18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26"/>
  <sheetViews>
    <sheetView showGridLines="0" topLeftCell="J6" workbookViewId="0">
      <selection activeCell="N11" sqref="N11:N13"/>
    </sheetView>
  </sheetViews>
  <sheetFormatPr defaultRowHeight="15" x14ac:dyDescent="0.25"/>
  <cols>
    <col min="1" max="1" width="60.85546875" customWidth="1"/>
    <col min="2" max="13" width="15.7109375" customWidth="1"/>
    <col min="14" max="14" width="16.85546875" bestFit="1" customWidth="1"/>
    <col min="16" max="16" width="11" bestFit="1" customWidth="1"/>
    <col min="17" max="17" width="16.85546875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75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thickBot="1" x14ac:dyDescent="0.6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19" t="s">
        <v>0</v>
      </c>
      <c r="B9" s="9">
        <v>46986.724130000002</v>
      </c>
      <c r="C9" s="9">
        <v>33309.637450000002</v>
      </c>
      <c r="D9" s="9">
        <v>97279.213380000001</v>
      </c>
      <c r="E9" s="9">
        <v>80779.4277</v>
      </c>
      <c r="F9" s="9">
        <v>87989.049049999987</v>
      </c>
      <c r="G9" s="9">
        <v>73501.677020000003</v>
      </c>
      <c r="H9" s="9">
        <v>54960.433989999998</v>
      </c>
      <c r="I9" s="9">
        <v>11702.94173</v>
      </c>
      <c r="J9" s="9">
        <v>61407.271569999997</v>
      </c>
      <c r="K9" s="9">
        <v>68926.428450000007</v>
      </c>
      <c r="L9" s="9">
        <v>51244.137970000003</v>
      </c>
      <c r="M9" s="9">
        <v>29780.774850000002</v>
      </c>
      <c r="N9" s="20">
        <f>SUM(B9:M9)</f>
        <v>697867.71729000006</v>
      </c>
      <c r="P9" s="7"/>
      <c r="Q9" s="7"/>
      <c r="R9" s="7"/>
    </row>
    <row r="10" spans="1:18" ht="35.1" customHeight="1" x14ac:dyDescent="0.55000000000000004">
      <c r="A10" s="3" t="s">
        <v>1</v>
      </c>
      <c r="B10" s="9">
        <v>20460.014640000001</v>
      </c>
      <c r="C10" s="9">
        <v>1872938.8653700002</v>
      </c>
      <c r="D10" s="9">
        <v>681879.01500999997</v>
      </c>
      <c r="E10" s="9">
        <v>77442.305170000007</v>
      </c>
      <c r="F10" s="9">
        <v>52092.154040000009</v>
      </c>
      <c r="G10" s="9">
        <v>671844.83</v>
      </c>
      <c r="H10" s="9">
        <v>166884.18</v>
      </c>
      <c r="I10" s="9">
        <v>9209.9500000000007</v>
      </c>
      <c r="J10" s="9">
        <v>10687.53</v>
      </c>
      <c r="K10" s="9">
        <v>176440.28492000001</v>
      </c>
      <c r="L10" s="9">
        <v>72981.5</v>
      </c>
      <c r="M10" s="9">
        <v>635478.73</v>
      </c>
      <c r="N10" s="20">
        <f t="shared" ref="N10:N23" si="0">SUM(B10:M10)</f>
        <v>4448339.3591499999</v>
      </c>
      <c r="P10" s="7"/>
      <c r="Q10" s="7"/>
      <c r="R10" s="7"/>
    </row>
    <row r="11" spans="1:18" ht="35.1" customHeight="1" x14ac:dyDescent="0.55000000000000004">
      <c r="A11" s="3" t="s">
        <v>2</v>
      </c>
      <c r="B11" s="9">
        <v>0</v>
      </c>
      <c r="C11" s="9">
        <v>0</v>
      </c>
      <c r="D11" s="9">
        <v>81058.75933999999</v>
      </c>
      <c r="E11" s="9">
        <v>10851.54</v>
      </c>
      <c r="F11" s="9">
        <v>0</v>
      </c>
      <c r="G11" s="9">
        <v>75845.580279999995</v>
      </c>
      <c r="H11" s="9">
        <v>17036.383119999999</v>
      </c>
      <c r="I11" s="9">
        <v>39986.517659999998</v>
      </c>
      <c r="J11" s="9">
        <v>17929.9126</v>
      </c>
      <c r="K11" s="9">
        <v>17367.163209999999</v>
      </c>
      <c r="L11" s="9">
        <v>27267.243600000002</v>
      </c>
      <c r="M11" s="9">
        <v>67280.944140000007</v>
      </c>
      <c r="N11" s="20">
        <f t="shared" si="0"/>
        <v>354624.04394999996</v>
      </c>
      <c r="P11" s="7"/>
      <c r="Q11" s="7"/>
      <c r="R11" s="7"/>
    </row>
    <row r="12" spans="1:18" ht="35.1" customHeight="1" x14ac:dyDescent="0.55000000000000004">
      <c r="A12" s="3" t="s">
        <v>22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  <c r="P12" s="7"/>
      <c r="Q12" s="7"/>
      <c r="R12" s="7"/>
    </row>
    <row r="13" spans="1:18" ht="35.1" customHeight="1" x14ac:dyDescent="0.55000000000000004">
      <c r="A13" s="3" t="s">
        <v>84</v>
      </c>
      <c r="B13" s="9" t="s">
        <v>86</v>
      </c>
      <c r="C13" s="9" t="s">
        <v>86</v>
      </c>
      <c r="D13" s="9">
        <v>174223.44</v>
      </c>
      <c r="E13" s="9">
        <v>137720.48000000001</v>
      </c>
      <c r="F13" s="9" t="s">
        <v>86</v>
      </c>
      <c r="G13" s="9">
        <v>58205.06</v>
      </c>
      <c r="H13" s="9">
        <v>80015.64</v>
      </c>
      <c r="I13" s="9" t="s">
        <v>86</v>
      </c>
      <c r="J13" s="9">
        <v>108929.06</v>
      </c>
      <c r="K13" s="9">
        <v>105433.29</v>
      </c>
      <c r="L13" s="9" t="s">
        <v>86</v>
      </c>
      <c r="M13" s="9">
        <v>497076.13</v>
      </c>
      <c r="N13" s="20">
        <f t="shared" si="0"/>
        <v>1161603.1000000001</v>
      </c>
      <c r="P13" s="7"/>
      <c r="Q13" s="7"/>
      <c r="R13" s="7"/>
    </row>
    <row r="14" spans="1:18" ht="35.1" customHeight="1" x14ac:dyDescent="0.55000000000000004">
      <c r="A14" s="3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3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3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3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1899999.9941699998</v>
      </c>
      <c r="N17" s="20">
        <f t="shared" si="0"/>
        <v>1899999.9941699998</v>
      </c>
    </row>
    <row r="18" spans="1:14" ht="35.1" customHeight="1" x14ac:dyDescent="0.25">
      <c r="A18" s="3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35.1" customHeight="1" x14ac:dyDescent="0.25">
      <c r="A19" s="3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si="0"/>
        <v>0</v>
      </c>
    </row>
    <row r="24" spans="1:14" ht="35.1" customHeight="1" x14ac:dyDescent="0.25">
      <c r="A24" s="21" t="s">
        <v>51</v>
      </c>
      <c r="B24" s="9">
        <v>13711882.94194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32903312.77</v>
      </c>
      <c r="L24" s="9">
        <v>0</v>
      </c>
      <c r="M24" s="9">
        <v>0</v>
      </c>
      <c r="N24" s="20">
        <f>SUM(B24:M24)</f>
        <v>46615195.711939998</v>
      </c>
    </row>
    <row r="25" spans="1:14" ht="35.1" customHeight="1" x14ac:dyDescent="0.25">
      <c r="A25" s="3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>SUM(B25:M25)</f>
        <v>0</v>
      </c>
    </row>
    <row r="26" spans="1:14" ht="35.1" customHeight="1" x14ac:dyDescent="0.25">
      <c r="A26" s="3" t="s">
        <v>53</v>
      </c>
      <c r="B26" s="9">
        <v>0</v>
      </c>
      <c r="C26" s="9">
        <v>7577.6214200000004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0">
        <f>SUM(B26:M26)</f>
        <v>7577.6214200000004</v>
      </c>
    </row>
  </sheetData>
  <mergeCells count="2">
    <mergeCell ref="A6:N6"/>
    <mergeCell ref="A7:N7"/>
  </mergeCells>
  <conditionalFormatting sqref="F1:F5">
    <cfRule type="cellIs" dxfId="0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B5A6A-22B7-40C4-8801-D25A3D14FE6C}">
  <dimension ref="A1:N25"/>
  <sheetViews>
    <sheetView workbookViewId="0">
      <selection activeCell="C6" sqref="C6"/>
    </sheetView>
  </sheetViews>
  <sheetFormatPr defaultRowHeight="15" x14ac:dyDescent="0.25"/>
  <cols>
    <col min="1" max="1" width="70.28515625" bestFit="1" customWidth="1"/>
    <col min="2" max="2" width="21.7109375" customWidth="1"/>
    <col min="3" max="3" width="15" customWidth="1"/>
    <col min="4" max="4" width="17" customWidth="1"/>
    <col min="5" max="5" width="14.28515625" customWidth="1"/>
    <col min="6" max="6" width="16.5703125" customWidth="1"/>
    <col min="7" max="7" width="15.5703125" customWidth="1"/>
    <col min="8" max="8" width="12.7109375" bestFit="1" customWidth="1"/>
    <col min="9" max="9" width="11.5703125" bestFit="1" customWidth="1"/>
    <col min="10" max="10" width="13.5703125" customWidth="1"/>
    <col min="11" max="11" width="13.7109375" customWidth="1"/>
    <col min="12" max="12" width="15" customWidth="1"/>
    <col min="13" max="13" width="14.5703125" bestFit="1" customWidth="1"/>
    <col min="14" max="14" width="15.7109375" bestFit="1" customWidth="1"/>
  </cols>
  <sheetData>
    <row r="1" spans="1:14" ht="18.75" x14ac:dyDescent="0.3">
      <c r="A1" s="2" t="s">
        <v>42</v>
      </c>
      <c r="B1" s="2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5" thickBot="1" x14ac:dyDescent="0.3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6.75" thickBot="1" x14ac:dyDescent="0.3">
      <c r="A3" s="33" t="s">
        <v>92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16.5" thickBot="1" x14ac:dyDescent="0.3">
      <c r="A4" s="36" t="s">
        <v>43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8.75" x14ac:dyDescent="0.25">
      <c r="A5" s="16" t="s">
        <v>6</v>
      </c>
      <c r="B5" s="17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7" t="s">
        <v>35</v>
      </c>
      <c r="K5" s="17" t="s">
        <v>36</v>
      </c>
      <c r="L5" s="17" t="s">
        <v>37</v>
      </c>
      <c r="M5" s="17" t="s">
        <v>38</v>
      </c>
      <c r="N5" s="18" t="s">
        <v>44</v>
      </c>
    </row>
    <row r="6" spans="1:14" ht="34.5" customHeight="1" x14ac:dyDescent="0.25">
      <c r="A6" s="21" t="s">
        <v>0</v>
      </c>
      <c r="B6" s="9">
        <v>50411.06</v>
      </c>
      <c r="C6" s="9">
        <v>0</v>
      </c>
      <c r="D6" s="9">
        <v>0</v>
      </c>
      <c r="E6" s="9">
        <v>0</v>
      </c>
      <c r="F6" s="9">
        <v>0</v>
      </c>
      <c r="G6" s="9">
        <v>217305.48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20">
        <f>SUM(B6:M6)</f>
        <v>267716.54000000004</v>
      </c>
    </row>
    <row r="7" spans="1:14" ht="29.25" customHeight="1" x14ac:dyDescent="0.25">
      <c r="A7" s="21" t="s">
        <v>1</v>
      </c>
      <c r="B7" s="9">
        <v>159020.81</v>
      </c>
      <c r="C7" s="9">
        <v>8891548.5700000003</v>
      </c>
      <c r="D7" s="9">
        <v>903127.22</v>
      </c>
      <c r="E7" s="9">
        <v>1650638.36</v>
      </c>
      <c r="F7" s="9">
        <v>7835439</v>
      </c>
      <c r="G7" s="9">
        <v>6876411.96</v>
      </c>
      <c r="H7" s="9">
        <v>874231.78</v>
      </c>
      <c r="I7" s="9">
        <v>90046.91</v>
      </c>
      <c r="J7" s="9">
        <v>568913.12</v>
      </c>
      <c r="K7" s="9">
        <v>11143.12</v>
      </c>
      <c r="L7" s="9">
        <v>102013.51</v>
      </c>
      <c r="M7" s="9">
        <v>5046691.46</v>
      </c>
      <c r="N7" s="20">
        <f>SUM(B7:M7)</f>
        <v>33009225.820000008</v>
      </c>
    </row>
    <row r="8" spans="1:14" ht="33.75" customHeight="1" x14ac:dyDescent="0.25">
      <c r="A8" s="21" t="s">
        <v>2</v>
      </c>
      <c r="B8" s="9">
        <v>49410.12</v>
      </c>
      <c r="C8" s="9">
        <v>45865.07</v>
      </c>
      <c r="D8" s="9">
        <v>41891.300000000003</v>
      </c>
      <c r="E8" s="9">
        <v>43117.9</v>
      </c>
      <c r="F8" s="9">
        <v>37098.71</v>
      </c>
      <c r="G8" s="9">
        <v>49129.120000000003</v>
      </c>
      <c r="H8" s="9">
        <v>79620.45</v>
      </c>
      <c r="I8" s="9">
        <v>0</v>
      </c>
      <c r="J8" s="9">
        <v>91080.52</v>
      </c>
      <c r="K8" s="9">
        <v>57817.5</v>
      </c>
      <c r="L8" s="9">
        <v>50063.49</v>
      </c>
      <c r="M8" s="9">
        <v>39155.07</v>
      </c>
      <c r="N8" s="20">
        <f>SUM(B8:M8)</f>
        <v>584249.25</v>
      </c>
    </row>
    <row r="9" spans="1:14" ht="51" customHeight="1" x14ac:dyDescent="0.25">
      <c r="A9" s="21" t="s">
        <v>22</v>
      </c>
      <c r="B9" s="9">
        <v>12350.19</v>
      </c>
      <c r="C9" s="9">
        <v>12550.72</v>
      </c>
      <c r="D9" s="9">
        <v>12584.73</v>
      </c>
      <c r="E9" s="9">
        <v>12400.49</v>
      </c>
      <c r="F9" s="9">
        <v>12290.56</v>
      </c>
      <c r="G9" s="9">
        <v>13802.07</v>
      </c>
      <c r="H9" s="28">
        <v>14020.87</v>
      </c>
      <c r="I9" s="9">
        <v>14014.58</v>
      </c>
      <c r="J9" s="9">
        <v>14057.67</v>
      </c>
      <c r="K9" s="9">
        <v>4948.78</v>
      </c>
      <c r="L9" s="9">
        <v>14372.68</v>
      </c>
      <c r="M9" s="9">
        <v>13798.06</v>
      </c>
      <c r="N9" s="20">
        <f>SUM(B9:M9)</f>
        <v>151191.4</v>
      </c>
    </row>
    <row r="10" spans="1:14" ht="27.75" customHeight="1" x14ac:dyDescent="0.25">
      <c r="A10" s="3" t="s">
        <v>84</v>
      </c>
      <c r="B10" s="9">
        <v>0</v>
      </c>
      <c r="C10" s="9">
        <v>0</v>
      </c>
      <c r="D10" s="9">
        <v>0</v>
      </c>
      <c r="E10" s="9">
        <v>17359.73</v>
      </c>
      <c r="F10" s="9">
        <v>0</v>
      </c>
      <c r="G10" s="9">
        <v>257.38</v>
      </c>
      <c r="H10" s="9">
        <v>0</v>
      </c>
      <c r="I10" s="9">
        <v>499.06</v>
      </c>
      <c r="J10" s="9">
        <v>0</v>
      </c>
      <c r="K10" s="9">
        <v>0</v>
      </c>
      <c r="L10" s="9">
        <v>0</v>
      </c>
      <c r="M10" s="9">
        <v>0</v>
      </c>
      <c r="N10" s="20">
        <f>SUM(B10:M10)</f>
        <v>18116.170000000002</v>
      </c>
    </row>
    <row r="11" spans="1:14" ht="33" customHeight="1" x14ac:dyDescent="0.25">
      <c r="A11" s="21" t="s">
        <v>23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20">
        <f t="shared" ref="N11:N25" si="0">SUM(B11:M11)</f>
        <v>0</v>
      </c>
    </row>
    <row r="12" spans="1:14" ht="28.5" customHeight="1" x14ac:dyDescent="0.25">
      <c r="A12" s="21" t="s">
        <v>54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20">
        <f t="shared" si="0"/>
        <v>0</v>
      </c>
    </row>
    <row r="13" spans="1:14" ht="30.75" customHeight="1" x14ac:dyDescent="0.25">
      <c r="A13" s="21" t="s">
        <v>24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20">
        <f t="shared" si="0"/>
        <v>0</v>
      </c>
    </row>
    <row r="14" spans="1:14" ht="31.5" customHeight="1" x14ac:dyDescent="0.25">
      <c r="A14" s="21" t="s">
        <v>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</row>
    <row r="15" spans="1:14" ht="28.5" customHeight="1" x14ac:dyDescent="0.25">
      <c r="A15" s="21" t="s">
        <v>65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4" ht="31.5" customHeight="1" x14ac:dyDescent="0.25">
      <c r="A16" s="21" t="s">
        <v>55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3.75" customHeight="1" x14ac:dyDescent="0.25">
      <c r="A17" s="21" t="s">
        <v>71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si="0"/>
        <v>0</v>
      </c>
    </row>
    <row r="18" spans="1:14" ht="27.75" customHeight="1" x14ac:dyDescent="0.25">
      <c r="A18" s="21" t="s">
        <v>61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42" customHeight="1" x14ac:dyDescent="0.25">
      <c r="A19" s="21" t="s">
        <v>56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29.25" customHeight="1" x14ac:dyDescent="0.25">
      <c r="A20" s="21" t="s">
        <v>73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33.75" customHeight="1" x14ac:dyDescent="0.25">
      <c r="A21" s="21" t="s">
        <v>51</v>
      </c>
      <c r="B21" s="9">
        <v>40695567.299999997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40695567.299999997</v>
      </c>
    </row>
    <row r="22" spans="1:14" ht="27" customHeight="1" x14ac:dyDescent="0.25">
      <c r="A22" s="21" t="s">
        <v>52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29.25" customHeight="1" x14ac:dyDescent="0.25">
      <c r="A23" s="21" t="s">
        <v>78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si="0"/>
        <v>0</v>
      </c>
    </row>
    <row r="24" spans="1:14" ht="25.5" customHeight="1" x14ac:dyDescent="0.25">
      <c r="A24" s="21" t="s">
        <v>53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 t="shared" si="0"/>
        <v>0</v>
      </c>
    </row>
    <row r="25" spans="1:14" ht="28.5" customHeight="1" x14ac:dyDescent="0.25">
      <c r="A25" s="21" t="s">
        <v>81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 t="shared" si="0"/>
        <v>0</v>
      </c>
    </row>
  </sheetData>
  <mergeCells count="2">
    <mergeCell ref="A3:N3"/>
    <mergeCell ref="A4:N4"/>
  </mergeCells>
  <conditionalFormatting sqref="F2">
    <cfRule type="cellIs" dxfId="17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04487-AEF1-4AE0-96E2-5CA5C2E3FB50}">
  <dimension ref="A1:N28"/>
  <sheetViews>
    <sheetView workbookViewId="0">
      <selection activeCell="S8" sqref="S8"/>
    </sheetView>
  </sheetViews>
  <sheetFormatPr defaultRowHeight="15" x14ac:dyDescent="0.25"/>
  <cols>
    <col min="1" max="1" width="70.28515625" bestFit="1" customWidth="1"/>
    <col min="2" max="2" width="20.5703125" customWidth="1"/>
    <col min="3" max="3" width="14.85546875" customWidth="1"/>
    <col min="4" max="4" width="16" customWidth="1"/>
    <col min="5" max="5" width="17" customWidth="1"/>
    <col min="6" max="6" width="11.5703125" bestFit="1" customWidth="1"/>
    <col min="7" max="7" width="12.7109375" bestFit="1" customWidth="1"/>
    <col min="8" max="9" width="14.5703125" bestFit="1" customWidth="1"/>
    <col min="10" max="10" width="12.85546875" customWidth="1"/>
    <col min="11" max="11" width="16.5703125" customWidth="1"/>
    <col min="12" max="12" width="14.85546875" customWidth="1"/>
    <col min="13" max="13" width="14.7109375" customWidth="1"/>
    <col min="14" max="14" width="16.7109375" customWidth="1"/>
  </cols>
  <sheetData>
    <row r="1" spans="1:14" ht="18.75" x14ac:dyDescent="0.3">
      <c r="A1" s="2" t="s">
        <v>39</v>
      </c>
      <c r="B1" s="2" t="s">
        <v>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.75" x14ac:dyDescent="0.3">
      <c r="A2" s="2" t="s">
        <v>40</v>
      </c>
      <c r="B2" s="2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75" x14ac:dyDescent="0.3">
      <c r="A3" s="2" t="s">
        <v>41</v>
      </c>
      <c r="B3" s="2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.75" x14ac:dyDescent="0.3">
      <c r="A4" s="2" t="s">
        <v>42</v>
      </c>
      <c r="B4" s="2" t="s">
        <v>42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36.75" thickBot="1" x14ac:dyDescent="0.3">
      <c r="A6" s="33" t="s">
        <v>90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8.75" x14ac:dyDescent="0.25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</row>
    <row r="9" spans="1:14" ht="32.25" customHeight="1" x14ac:dyDescent="0.25">
      <c r="A9" s="21" t="s">
        <v>0</v>
      </c>
      <c r="B9" s="9">
        <v>11116.89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21619.03</v>
      </c>
      <c r="N9" s="20">
        <f>SUM(B9:M9)</f>
        <v>32735.919999999998</v>
      </c>
    </row>
    <row r="10" spans="1:14" ht="26.25" customHeight="1" x14ac:dyDescent="0.25">
      <c r="A10" s="21" t="s">
        <v>1</v>
      </c>
      <c r="B10" s="9">
        <v>517540.58</v>
      </c>
      <c r="C10" s="9">
        <v>7630.46</v>
      </c>
      <c r="D10" s="9">
        <v>5212775.7</v>
      </c>
      <c r="E10" s="9">
        <v>406076.26</v>
      </c>
      <c r="F10" s="9">
        <v>37463.910000000003</v>
      </c>
      <c r="G10" s="9">
        <v>517337.83</v>
      </c>
      <c r="H10" s="9">
        <v>639895.88</v>
      </c>
      <c r="I10" s="9">
        <v>1309285.1399999999</v>
      </c>
      <c r="J10" s="9">
        <v>3515.24</v>
      </c>
      <c r="K10" s="9">
        <v>3314831.06</v>
      </c>
      <c r="L10" s="9">
        <v>155343.54</v>
      </c>
      <c r="M10" s="9">
        <v>2566316.7400000002</v>
      </c>
      <c r="N10" s="20">
        <f>SUM(B10:M10)</f>
        <v>14688012.34</v>
      </c>
    </row>
    <row r="11" spans="1:14" ht="27.75" customHeight="1" x14ac:dyDescent="0.25">
      <c r="A11" s="21" t="s">
        <v>2</v>
      </c>
      <c r="B11" s="9">
        <v>33210.11</v>
      </c>
      <c r="C11" s="9">
        <v>23513.09</v>
      </c>
      <c r="D11" s="9">
        <v>29162.58</v>
      </c>
      <c r="E11" s="9">
        <v>27319.05</v>
      </c>
      <c r="F11" s="9">
        <v>34845.4</v>
      </c>
      <c r="G11" s="9">
        <v>47568.32</v>
      </c>
      <c r="H11" s="9">
        <v>27865.91</v>
      </c>
      <c r="I11" s="9">
        <v>66610.570000000007</v>
      </c>
      <c r="J11" s="9">
        <v>42168.81</v>
      </c>
      <c r="K11" s="9">
        <v>44108.32</v>
      </c>
      <c r="L11" s="9">
        <v>34685.919999999998</v>
      </c>
      <c r="M11" s="9">
        <v>43566.52</v>
      </c>
      <c r="N11" s="20">
        <f>SUM(B11:M11)</f>
        <v>454624.60000000003</v>
      </c>
    </row>
    <row r="12" spans="1:14" ht="31.5" x14ac:dyDescent="0.25">
      <c r="A12" s="21" t="s">
        <v>22</v>
      </c>
      <c r="B12" s="9">
        <v>11333.33</v>
      </c>
      <c r="C12" s="9">
        <v>15952.45</v>
      </c>
      <c r="D12" s="9">
        <v>11394.75</v>
      </c>
      <c r="E12" s="9">
        <v>11568.6</v>
      </c>
      <c r="F12" s="9">
        <v>11601.24</v>
      </c>
      <c r="G12" s="9">
        <v>13089.39</v>
      </c>
      <c r="H12" s="9">
        <v>12990.22</v>
      </c>
      <c r="I12" s="9">
        <v>12773.14</v>
      </c>
      <c r="J12" s="9">
        <v>12303.87</v>
      </c>
      <c r="K12" s="9">
        <v>12402.67</v>
      </c>
      <c r="L12" s="9">
        <v>12640.76</v>
      </c>
      <c r="M12" s="9">
        <v>12268.89</v>
      </c>
      <c r="N12" s="20">
        <f>SUM(B12:M12)</f>
        <v>150319.31</v>
      </c>
    </row>
    <row r="13" spans="1:14" ht="15.75" x14ac:dyDescent="0.25">
      <c r="A13" s="3" t="s">
        <v>84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20">
        <f>SUM(B13:M13)</f>
        <v>0</v>
      </c>
    </row>
    <row r="14" spans="1:14" ht="15.75" x14ac:dyDescent="0.25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ref="N14:N28" si="0">SUM(B14:M14)</f>
        <v>0</v>
      </c>
    </row>
    <row r="15" spans="1:14" ht="15.75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4" ht="15.75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15.75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si="0"/>
        <v>0</v>
      </c>
    </row>
    <row r="18" spans="1:14" ht="15.75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0"/>
        <v>0</v>
      </c>
    </row>
    <row r="19" spans="1:14" ht="15.75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0"/>
        <v>0</v>
      </c>
    </row>
    <row r="20" spans="1:14" ht="15.75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0"/>
        <v>0</v>
      </c>
    </row>
    <row r="21" spans="1:14" ht="15.75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0"/>
        <v>0</v>
      </c>
    </row>
    <row r="22" spans="1:14" ht="31.5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0"/>
        <v>0</v>
      </c>
    </row>
    <row r="23" spans="1:14" ht="15.75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si="0"/>
        <v>0</v>
      </c>
    </row>
    <row r="24" spans="1:14" ht="15.75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 t="shared" si="0"/>
        <v>0</v>
      </c>
    </row>
    <row r="25" spans="1:14" ht="15.75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 t="shared" si="0"/>
        <v>0</v>
      </c>
    </row>
    <row r="26" spans="1:14" ht="15.75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0">
        <f t="shared" si="0"/>
        <v>0</v>
      </c>
    </row>
    <row r="27" spans="1:14" ht="15.75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20">
        <f t="shared" si="0"/>
        <v>0</v>
      </c>
    </row>
    <row r="28" spans="1:14" ht="15.75" x14ac:dyDescent="0.25">
      <c r="A28" s="21" t="s">
        <v>81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20">
        <f t="shared" si="0"/>
        <v>0</v>
      </c>
    </row>
  </sheetData>
  <mergeCells count="2">
    <mergeCell ref="A6:N6"/>
    <mergeCell ref="A7:N7"/>
  </mergeCells>
  <conditionalFormatting sqref="F5">
    <cfRule type="cellIs" dxfId="16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6B1E-EF46-4CAF-8141-DE84F54E8843}">
  <dimension ref="A1:N28"/>
  <sheetViews>
    <sheetView workbookViewId="0">
      <selection activeCell="A6" sqref="A6:N6"/>
    </sheetView>
  </sheetViews>
  <sheetFormatPr defaultRowHeight="15" x14ac:dyDescent="0.25"/>
  <cols>
    <col min="1" max="1" width="105.5703125" customWidth="1"/>
    <col min="2" max="2" width="15" customWidth="1"/>
    <col min="3" max="3" width="14.5703125" bestFit="1" customWidth="1"/>
    <col min="4" max="6" width="11.5703125" bestFit="1" customWidth="1"/>
    <col min="7" max="7" width="12.42578125" customWidth="1"/>
    <col min="8" max="10" width="14.5703125" bestFit="1" customWidth="1"/>
    <col min="11" max="11" width="14.5703125" customWidth="1"/>
    <col min="12" max="12" width="14.5703125" bestFit="1" customWidth="1"/>
    <col min="13" max="13" width="12.7109375" bestFit="1" customWidth="1"/>
    <col min="14" max="14" width="14.5703125" bestFit="1" customWidth="1"/>
  </cols>
  <sheetData>
    <row r="1" spans="1:14" s="2" customFormat="1" ht="18.75" x14ac:dyDescent="0.3">
      <c r="A1" s="2" t="s">
        <v>39</v>
      </c>
      <c r="B1" s="2" t="s">
        <v>39</v>
      </c>
    </row>
    <row r="2" spans="1:14" s="2" customFormat="1" ht="18.75" x14ac:dyDescent="0.3">
      <c r="A2" s="2" t="s">
        <v>40</v>
      </c>
      <c r="B2" s="2" t="s">
        <v>40</v>
      </c>
    </row>
    <row r="3" spans="1:14" s="2" customFormat="1" ht="18.75" x14ac:dyDescent="0.3">
      <c r="A3" s="2" t="s">
        <v>41</v>
      </c>
      <c r="B3" s="2" t="s">
        <v>41</v>
      </c>
    </row>
    <row r="4" spans="1:14" s="2" customFormat="1" ht="18.75" x14ac:dyDescent="0.3">
      <c r="A4" s="2" t="s">
        <v>42</v>
      </c>
      <c r="B4" s="2" t="s">
        <v>42</v>
      </c>
    </row>
    <row r="5" spans="1:14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36.75" thickBot="1" x14ac:dyDescent="0.3">
      <c r="A6" s="33" t="s">
        <v>91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ht="16.5" thickBot="1" x14ac:dyDescent="0.3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37.5" x14ac:dyDescent="0.25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</row>
    <row r="9" spans="1:14" ht="31.5" customHeight="1" x14ac:dyDescent="0.25">
      <c r="A9" s="21" t="s">
        <v>0</v>
      </c>
      <c r="B9" s="9">
        <v>0</v>
      </c>
      <c r="C9" s="9">
        <v>0</v>
      </c>
      <c r="D9" s="9">
        <v>0</v>
      </c>
      <c r="E9" s="9">
        <v>0</v>
      </c>
      <c r="F9" s="9">
        <v>63823.55</v>
      </c>
      <c r="G9" s="9">
        <v>70907.31</v>
      </c>
      <c r="H9" s="9">
        <v>47755.09</v>
      </c>
      <c r="I9" s="9" t="s">
        <v>89</v>
      </c>
      <c r="J9" s="9" t="s">
        <v>89</v>
      </c>
      <c r="K9" s="9" t="s">
        <v>89</v>
      </c>
      <c r="L9" s="9" t="s">
        <v>89</v>
      </c>
      <c r="M9" s="9">
        <v>21871.62</v>
      </c>
      <c r="N9" s="20">
        <f>SUM(B9:M9)</f>
        <v>204357.56999999998</v>
      </c>
    </row>
    <row r="10" spans="1:14" ht="30.75" customHeight="1" x14ac:dyDescent="0.25">
      <c r="A10" s="21" t="s">
        <v>1</v>
      </c>
      <c r="B10" s="9">
        <v>2009226.33</v>
      </c>
      <c r="C10" s="9">
        <v>0</v>
      </c>
      <c r="D10" s="9">
        <v>36445.43</v>
      </c>
      <c r="E10" s="9">
        <v>32566.71</v>
      </c>
      <c r="F10" s="9">
        <v>75354.720000000001</v>
      </c>
      <c r="G10" s="9">
        <v>396803.99</v>
      </c>
      <c r="H10" s="9">
        <v>1016279.47</v>
      </c>
      <c r="I10" s="9">
        <v>2017218.22</v>
      </c>
      <c r="J10" s="9">
        <v>77309.429999999993</v>
      </c>
      <c r="K10" s="9">
        <v>427455.13</v>
      </c>
      <c r="L10" s="9">
        <v>1474699.36</v>
      </c>
      <c r="M10" s="9">
        <v>634044.14</v>
      </c>
      <c r="N10" s="20">
        <f>SUM(B10:M10)</f>
        <v>8197402.9299999988</v>
      </c>
    </row>
    <row r="11" spans="1:14" ht="29.25" customHeight="1" x14ac:dyDescent="0.25">
      <c r="A11" s="21" t="s">
        <v>2</v>
      </c>
      <c r="B11" s="9">
        <v>31295.43</v>
      </c>
      <c r="C11" s="9">
        <v>21647.68</v>
      </c>
      <c r="D11" s="9">
        <v>16778.95</v>
      </c>
      <c r="E11" s="9">
        <v>18628.259999999998</v>
      </c>
      <c r="F11" s="9">
        <v>16754.07</v>
      </c>
      <c r="G11" s="9">
        <v>21189.64</v>
      </c>
      <c r="H11" s="9">
        <v>30147.63</v>
      </c>
      <c r="I11" s="9">
        <v>36277.64</v>
      </c>
      <c r="J11" s="9">
        <v>21989</v>
      </c>
      <c r="K11" s="9">
        <v>33828.230000000003</v>
      </c>
      <c r="L11" s="9">
        <v>54377.98</v>
      </c>
      <c r="M11" s="9">
        <v>45816.31</v>
      </c>
      <c r="N11" s="20">
        <f>SUM(B11:M11)</f>
        <v>348730.82</v>
      </c>
    </row>
    <row r="12" spans="1:14" ht="44.25" customHeight="1" x14ac:dyDescent="0.25">
      <c r="A12" s="21" t="s">
        <v>22</v>
      </c>
      <c r="B12" s="9">
        <v>9324.94</v>
      </c>
      <c r="C12" s="9">
        <v>9369.1</v>
      </c>
      <c r="D12" s="9">
        <v>9455.5</v>
      </c>
      <c r="E12" s="9">
        <v>9523.2099999999991</v>
      </c>
      <c r="F12" s="9">
        <v>9575.1</v>
      </c>
      <c r="G12" s="9">
        <v>11004.46</v>
      </c>
      <c r="H12" s="9">
        <v>11079.56</v>
      </c>
      <c r="I12" s="9">
        <v>11120.3</v>
      </c>
      <c r="J12" s="9">
        <v>11215.54</v>
      </c>
      <c r="K12" s="9">
        <v>11149.82</v>
      </c>
      <c r="L12" s="9">
        <v>11175.83</v>
      </c>
      <c r="M12" s="9" t="s">
        <v>89</v>
      </c>
      <c r="N12" s="20">
        <f>SUM(B12:M12)</f>
        <v>113993.36</v>
      </c>
    </row>
    <row r="13" spans="1:14" ht="33" customHeight="1" x14ac:dyDescent="0.25">
      <c r="A13" s="3" t="s">
        <v>84</v>
      </c>
      <c r="B13" s="9">
        <v>0</v>
      </c>
      <c r="C13" s="9">
        <v>341.46</v>
      </c>
      <c r="D13" s="9">
        <v>0</v>
      </c>
      <c r="E13" s="9">
        <v>0</v>
      </c>
      <c r="F13" s="9">
        <v>0</v>
      </c>
      <c r="G13" s="9" t="s">
        <v>89</v>
      </c>
      <c r="H13" s="9" t="s">
        <v>89</v>
      </c>
      <c r="I13" s="9" t="s">
        <v>89</v>
      </c>
      <c r="J13" s="9" t="s">
        <v>89</v>
      </c>
      <c r="K13" s="9" t="s">
        <v>89</v>
      </c>
      <c r="L13" s="9" t="s">
        <v>89</v>
      </c>
      <c r="M13" s="9" t="s">
        <v>89</v>
      </c>
      <c r="N13" s="20">
        <f>SUM(B13:M13)</f>
        <v>341.46</v>
      </c>
    </row>
    <row r="14" spans="1:14" ht="27" customHeight="1" x14ac:dyDescent="0.25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 t="s">
        <v>89</v>
      </c>
      <c r="H14" s="9" t="s">
        <v>89</v>
      </c>
      <c r="I14" s="9" t="s">
        <v>89</v>
      </c>
      <c r="J14" s="9" t="s">
        <v>89</v>
      </c>
      <c r="K14" s="9" t="s">
        <v>89</v>
      </c>
      <c r="L14" s="9" t="s">
        <v>89</v>
      </c>
      <c r="M14" s="9" t="s">
        <v>89</v>
      </c>
      <c r="N14" s="20">
        <f t="shared" ref="N14:N28" si="0">SUM(B14:M14)</f>
        <v>0</v>
      </c>
    </row>
    <row r="15" spans="1:14" ht="29.25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 t="s">
        <v>89</v>
      </c>
      <c r="H15" s="9" t="s">
        <v>89</v>
      </c>
      <c r="I15" s="9" t="s">
        <v>89</v>
      </c>
      <c r="J15" s="9" t="s">
        <v>89</v>
      </c>
      <c r="K15" s="9" t="s">
        <v>89</v>
      </c>
      <c r="L15" s="9" t="s">
        <v>89</v>
      </c>
      <c r="M15" s="9" t="s">
        <v>89</v>
      </c>
      <c r="N15" s="20">
        <f t="shared" si="0"/>
        <v>0</v>
      </c>
    </row>
    <row r="16" spans="1:14" ht="35.25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 t="s">
        <v>89</v>
      </c>
      <c r="H16" s="9" t="s">
        <v>89</v>
      </c>
      <c r="I16" s="9" t="s">
        <v>89</v>
      </c>
      <c r="J16" s="9" t="s">
        <v>89</v>
      </c>
      <c r="K16" s="9" t="s">
        <v>89</v>
      </c>
      <c r="L16" s="9" t="s">
        <v>89</v>
      </c>
      <c r="M16" s="9" t="s">
        <v>89</v>
      </c>
      <c r="N16" s="20">
        <f t="shared" si="0"/>
        <v>0</v>
      </c>
    </row>
    <row r="17" spans="1:14" ht="28.5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 t="s">
        <v>89</v>
      </c>
      <c r="H17" s="9" t="s">
        <v>89</v>
      </c>
      <c r="I17" s="9" t="s">
        <v>89</v>
      </c>
      <c r="J17" s="9" t="s">
        <v>89</v>
      </c>
      <c r="K17" s="9" t="s">
        <v>89</v>
      </c>
      <c r="L17" s="9" t="s">
        <v>89</v>
      </c>
      <c r="M17" s="9" t="s">
        <v>89</v>
      </c>
      <c r="N17" s="20">
        <f t="shared" si="0"/>
        <v>0</v>
      </c>
    </row>
    <row r="18" spans="1:14" ht="34.5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 t="s">
        <v>89</v>
      </c>
      <c r="H18" s="9" t="s">
        <v>89</v>
      </c>
      <c r="I18" s="9" t="s">
        <v>89</v>
      </c>
      <c r="J18" s="9" t="s">
        <v>89</v>
      </c>
      <c r="K18" s="9" t="s">
        <v>89</v>
      </c>
      <c r="L18" s="9" t="s">
        <v>89</v>
      </c>
      <c r="M18" s="9" t="s">
        <v>89</v>
      </c>
      <c r="N18" s="20">
        <f t="shared" si="0"/>
        <v>0</v>
      </c>
    </row>
    <row r="19" spans="1:14" ht="41.25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 t="s">
        <v>89</v>
      </c>
      <c r="H19" s="9" t="s">
        <v>89</v>
      </c>
      <c r="I19" s="9" t="s">
        <v>89</v>
      </c>
      <c r="J19" s="9" t="s">
        <v>89</v>
      </c>
      <c r="K19" s="9" t="s">
        <v>89</v>
      </c>
      <c r="L19" s="9" t="s">
        <v>89</v>
      </c>
      <c r="M19" s="9" t="s">
        <v>89</v>
      </c>
      <c r="N19" s="20">
        <f t="shared" si="0"/>
        <v>0</v>
      </c>
    </row>
    <row r="20" spans="1:14" ht="32.25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 t="s">
        <v>89</v>
      </c>
      <c r="H20" s="9" t="s">
        <v>89</v>
      </c>
      <c r="I20" s="9" t="s">
        <v>89</v>
      </c>
      <c r="J20" s="9" t="s">
        <v>89</v>
      </c>
      <c r="K20" s="9" t="s">
        <v>89</v>
      </c>
      <c r="L20" s="9" t="s">
        <v>89</v>
      </c>
      <c r="M20" s="9" t="s">
        <v>89</v>
      </c>
      <c r="N20" s="20">
        <f t="shared" si="0"/>
        <v>0</v>
      </c>
    </row>
    <row r="21" spans="1:14" ht="34.5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 t="s">
        <v>89</v>
      </c>
      <c r="H21" s="9" t="s">
        <v>89</v>
      </c>
      <c r="I21" s="9" t="s">
        <v>89</v>
      </c>
      <c r="J21" s="9" t="s">
        <v>89</v>
      </c>
      <c r="K21" s="9" t="s">
        <v>89</v>
      </c>
      <c r="L21" s="9" t="s">
        <v>89</v>
      </c>
      <c r="M21" s="9" t="s">
        <v>89</v>
      </c>
      <c r="N21" s="20">
        <f t="shared" si="0"/>
        <v>0</v>
      </c>
    </row>
    <row r="22" spans="1:14" ht="15.75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 t="s">
        <v>89</v>
      </c>
      <c r="H22" s="9" t="s">
        <v>89</v>
      </c>
      <c r="I22" s="9" t="s">
        <v>89</v>
      </c>
      <c r="J22" s="9" t="s">
        <v>89</v>
      </c>
      <c r="K22" s="9" t="s">
        <v>89</v>
      </c>
      <c r="L22" s="9" t="s">
        <v>89</v>
      </c>
      <c r="M22" s="9" t="s">
        <v>89</v>
      </c>
      <c r="N22" s="20">
        <f t="shared" si="0"/>
        <v>0</v>
      </c>
    </row>
    <row r="23" spans="1:14" ht="33.75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 t="s">
        <v>89</v>
      </c>
      <c r="H23" s="9" t="s">
        <v>89</v>
      </c>
      <c r="I23" s="9" t="s">
        <v>89</v>
      </c>
      <c r="J23" s="9" t="s">
        <v>89</v>
      </c>
      <c r="K23" s="9" t="s">
        <v>89</v>
      </c>
      <c r="L23" s="9" t="s">
        <v>89</v>
      </c>
      <c r="M23" s="9" t="s">
        <v>89</v>
      </c>
      <c r="N23" s="20">
        <f t="shared" si="0"/>
        <v>0</v>
      </c>
    </row>
    <row r="24" spans="1:14" ht="33.75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 t="s">
        <v>89</v>
      </c>
      <c r="H24" s="9" t="s">
        <v>89</v>
      </c>
      <c r="I24" s="9" t="s">
        <v>89</v>
      </c>
      <c r="J24" s="9" t="s">
        <v>89</v>
      </c>
      <c r="K24" s="9" t="s">
        <v>89</v>
      </c>
      <c r="L24" s="9" t="s">
        <v>89</v>
      </c>
      <c r="M24" s="9" t="s">
        <v>89</v>
      </c>
      <c r="N24" s="20">
        <f t="shared" si="0"/>
        <v>0</v>
      </c>
    </row>
    <row r="25" spans="1:14" ht="32.25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 t="s">
        <v>89</v>
      </c>
      <c r="H25" s="9" t="s">
        <v>89</v>
      </c>
      <c r="I25" s="9" t="s">
        <v>89</v>
      </c>
      <c r="J25" s="9" t="s">
        <v>89</v>
      </c>
      <c r="K25" s="9" t="s">
        <v>89</v>
      </c>
      <c r="L25" s="9" t="s">
        <v>89</v>
      </c>
      <c r="M25" s="9" t="s">
        <v>89</v>
      </c>
      <c r="N25" s="20">
        <f t="shared" si="0"/>
        <v>0</v>
      </c>
    </row>
    <row r="26" spans="1:14" ht="31.5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 t="s">
        <v>89</v>
      </c>
      <c r="H26" s="9" t="s">
        <v>89</v>
      </c>
      <c r="I26" s="9" t="s">
        <v>89</v>
      </c>
      <c r="J26" s="9" t="s">
        <v>89</v>
      </c>
      <c r="K26" s="9" t="s">
        <v>89</v>
      </c>
      <c r="L26" s="9" t="s">
        <v>89</v>
      </c>
      <c r="M26" s="9" t="s">
        <v>89</v>
      </c>
      <c r="N26" s="20">
        <f t="shared" si="0"/>
        <v>0</v>
      </c>
    </row>
    <row r="27" spans="1:14" ht="39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 t="s">
        <v>89</v>
      </c>
      <c r="H27" s="9" t="s">
        <v>89</v>
      </c>
      <c r="I27" s="9" t="s">
        <v>89</v>
      </c>
      <c r="J27" s="9" t="s">
        <v>89</v>
      </c>
      <c r="K27" s="9" t="s">
        <v>89</v>
      </c>
      <c r="L27" s="9" t="s">
        <v>89</v>
      </c>
      <c r="M27" s="9" t="s">
        <v>89</v>
      </c>
      <c r="N27" s="20">
        <f t="shared" si="0"/>
        <v>0</v>
      </c>
    </row>
    <row r="28" spans="1:14" ht="34.5" customHeight="1" x14ac:dyDescent="0.25">
      <c r="A28" s="21" t="s">
        <v>81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 t="s">
        <v>89</v>
      </c>
      <c r="H28" s="9" t="s">
        <v>89</v>
      </c>
      <c r="I28" s="9" t="s">
        <v>89</v>
      </c>
      <c r="J28" s="9" t="s">
        <v>89</v>
      </c>
      <c r="K28" s="9" t="s">
        <v>89</v>
      </c>
      <c r="L28" s="9" t="s">
        <v>89</v>
      </c>
      <c r="M28" s="9" t="s">
        <v>89</v>
      </c>
      <c r="N28" s="20">
        <f t="shared" si="0"/>
        <v>0</v>
      </c>
    </row>
  </sheetData>
  <mergeCells count="2">
    <mergeCell ref="A6:N6"/>
    <mergeCell ref="A7:N7"/>
  </mergeCells>
  <conditionalFormatting sqref="F5">
    <cfRule type="cellIs" dxfId="15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75207-65E2-4B51-B44E-699953CCC444}">
  <dimension ref="A1:R29"/>
  <sheetViews>
    <sheetView zoomScaleNormal="100" workbookViewId="0">
      <pane xSplit="1" topLeftCell="H1" activePane="topRight" state="frozen"/>
      <selection pane="topRight" activeCell="I4" sqref="I4"/>
    </sheetView>
  </sheetViews>
  <sheetFormatPr defaultRowHeight="15" x14ac:dyDescent="0.25"/>
  <cols>
    <col min="1" max="1" width="68.140625" customWidth="1"/>
    <col min="2" max="2" width="16.85546875" bestFit="1" customWidth="1"/>
    <col min="3" max="3" width="14.5703125" bestFit="1" customWidth="1"/>
    <col min="4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88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0</v>
      </c>
      <c r="C9" s="9">
        <v>94211.01</v>
      </c>
      <c r="D9" s="9">
        <v>0</v>
      </c>
      <c r="E9" s="9" t="s">
        <v>89</v>
      </c>
      <c r="F9" s="9" t="s">
        <v>89</v>
      </c>
      <c r="G9" s="9" t="s">
        <v>89</v>
      </c>
      <c r="H9" s="9">
        <v>47183.95</v>
      </c>
      <c r="I9" s="9">
        <v>21770.16</v>
      </c>
      <c r="J9" s="9" t="s">
        <v>89</v>
      </c>
      <c r="K9" s="9" t="s">
        <v>89</v>
      </c>
      <c r="L9" s="9" t="s">
        <v>89</v>
      </c>
      <c r="M9" s="9">
        <v>157503.14000000001</v>
      </c>
      <c r="N9" s="20">
        <f>SUM(B9:M9)</f>
        <v>320668.26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9438.9599999999991</v>
      </c>
      <c r="C10" s="9">
        <v>1036195.59</v>
      </c>
      <c r="D10" s="9">
        <v>4860.84</v>
      </c>
      <c r="E10" s="9" t="s">
        <v>89</v>
      </c>
      <c r="F10" s="9">
        <v>22671.93</v>
      </c>
      <c r="G10" s="9" t="s">
        <v>89</v>
      </c>
      <c r="H10" s="9">
        <v>478325.23</v>
      </c>
      <c r="I10" s="9">
        <v>127059.99</v>
      </c>
      <c r="J10" s="9">
        <v>1451241.25</v>
      </c>
      <c r="K10" s="9">
        <v>1455.3</v>
      </c>
      <c r="L10" s="9">
        <v>4551966.3600000003</v>
      </c>
      <c r="M10" s="9" t="s">
        <v>89</v>
      </c>
      <c r="N10" s="20">
        <f t="shared" ref="N10:N28" si="0">SUM(B10:M10)</f>
        <v>7683215.4500000002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107802.97</v>
      </c>
      <c r="C11" s="9">
        <v>38120.43</v>
      </c>
      <c r="D11" s="9">
        <v>20568.34</v>
      </c>
      <c r="E11" s="9">
        <v>37485.83</v>
      </c>
      <c r="F11" s="9">
        <v>36830.86</v>
      </c>
      <c r="G11" s="9">
        <v>41787.46</v>
      </c>
      <c r="H11" s="9">
        <v>35695.49</v>
      </c>
      <c r="I11" s="9">
        <v>32561.26</v>
      </c>
      <c r="J11" s="9">
        <v>41089.269999999997</v>
      </c>
      <c r="K11" s="9">
        <v>67331.429999999993</v>
      </c>
      <c r="L11" s="9">
        <v>65626.3</v>
      </c>
      <c r="M11" s="9">
        <v>17255.78</v>
      </c>
      <c r="N11" s="20">
        <f t="shared" si="0"/>
        <v>542155.42000000004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11594.71</v>
      </c>
      <c r="C12" s="9">
        <v>11476.55</v>
      </c>
      <c r="D12" s="9">
        <v>11475.22</v>
      </c>
      <c r="E12" s="9">
        <v>11562.85</v>
      </c>
      <c r="F12" s="9">
        <v>11203.04</v>
      </c>
      <c r="G12" s="9">
        <v>11850.96</v>
      </c>
      <c r="H12" s="9">
        <v>11982.4</v>
      </c>
      <c r="I12" s="9">
        <v>11775.28</v>
      </c>
      <c r="J12" s="9">
        <v>11760.67</v>
      </c>
      <c r="K12" s="9">
        <v>11351.74</v>
      </c>
      <c r="L12" s="9">
        <v>12186.86</v>
      </c>
      <c r="M12" s="9">
        <v>12239.97</v>
      </c>
      <c r="N12" s="20">
        <f t="shared" si="0"/>
        <v>140460.24999999997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 t="s">
        <v>89</v>
      </c>
      <c r="H13" s="9" t="s">
        <v>89</v>
      </c>
      <c r="I13" s="9" t="s">
        <v>89</v>
      </c>
      <c r="J13" s="9" t="s">
        <v>89</v>
      </c>
      <c r="K13" s="9" t="s">
        <v>89</v>
      </c>
      <c r="L13" s="9" t="s">
        <v>89</v>
      </c>
      <c r="M13" s="9" t="s">
        <v>89</v>
      </c>
      <c r="N13" s="20">
        <f t="shared" si="0"/>
        <v>0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 t="s">
        <v>89</v>
      </c>
      <c r="H14" s="9" t="s">
        <v>89</v>
      </c>
      <c r="I14" s="9" t="s">
        <v>89</v>
      </c>
      <c r="J14" s="9" t="s">
        <v>89</v>
      </c>
      <c r="K14" s="9" t="s">
        <v>89</v>
      </c>
      <c r="L14" s="9" t="s">
        <v>89</v>
      </c>
      <c r="M14" s="9" t="s">
        <v>89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 t="s">
        <v>89</v>
      </c>
      <c r="H15" s="9" t="s">
        <v>89</v>
      </c>
      <c r="I15" s="9" t="s">
        <v>89</v>
      </c>
      <c r="J15" s="9" t="s">
        <v>89</v>
      </c>
      <c r="K15" s="9" t="s">
        <v>89</v>
      </c>
      <c r="L15" s="9" t="s">
        <v>89</v>
      </c>
      <c r="M15" s="9" t="s">
        <v>89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 t="s">
        <v>89</v>
      </c>
      <c r="H16" s="9" t="s">
        <v>89</v>
      </c>
      <c r="I16" s="9" t="s">
        <v>89</v>
      </c>
      <c r="J16" s="9" t="s">
        <v>89</v>
      </c>
      <c r="K16" s="9" t="s">
        <v>89</v>
      </c>
      <c r="L16" s="9" t="s">
        <v>89</v>
      </c>
      <c r="M16" s="9" t="s">
        <v>89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 t="s">
        <v>89</v>
      </c>
      <c r="H17" s="9" t="s">
        <v>89</v>
      </c>
      <c r="I17" s="9" t="s">
        <v>89</v>
      </c>
      <c r="J17" s="9" t="s">
        <v>89</v>
      </c>
      <c r="K17" s="9" t="s">
        <v>89</v>
      </c>
      <c r="L17" s="9" t="s">
        <v>89</v>
      </c>
      <c r="M17" s="9" t="s">
        <v>89</v>
      </c>
      <c r="N17" s="20">
        <f t="shared" si="0"/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 t="s">
        <v>89</v>
      </c>
      <c r="H18" s="9" t="s">
        <v>89</v>
      </c>
      <c r="I18" s="9" t="s">
        <v>89</v>
      </c>
      <c r="J18" s="9" t="s">
        <v>89</v>
      </c>
      <c r="K18" s="9" t="s">
        <v>89</v>
      </c>
      <c r="L18" s="9" t="s">
        <v>89</v>
      </c>
      <c r="M18" s="9" t="s">
        <v>89</v>
      </c>
      <c r="N18" s="20">
        <f t="shared" si="0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 t="s">
        <v>89</v>
      </c>
      <c r="H19" s="9" t="s">
        <v>89</v>
      </c>
      <c r="I19" s="9" t="s">
        <v>89</v>
      </c>
      <c r="J19" s="9" t="s">
        <v>89</v>
      </c>
      <c r="K19" s="9" t="s">
        <v>89</v>
      </c>
      <c r="L19" s="9" t="s">
        <v>89</v>
      </c>
      <c r="M19" s="9" t="s">
        <v>89</v>
      </c>
      <c r="N19" s="20">
        <f t="shared" si="0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 t="s">
        <v>89</v>
      </c>
      <c r="H20" s="9" t="s">
        <v>89</v>
      </c>
      <c r="I20" s="9" t="s">
        <v>89</v>
      </c>
      <c r="J20" s="9" t="s">
        <v>89</v>
      </c>
      <c r="K20" s="9" t="s">
        <v>89</v>
      </c>
      <c r="L20" s="9" t="s">
        <v>89</v>
      </c>
      <c r="M20" s="9" t="s">
        <v>89</v>
      </c>
      <c r="N20" s="20">
        <f t="shared" si="0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 t="s">
        <v>89</v>
      </c>
      <c r="H21" s="9" t="s">
        <v>89</v>
      </c>
      <c r="I21" s="9" t="s">
        <v>89</v>
      </c>
      <c r="J21" s="9" t="s">
        <v>89</v>
      </c>
      <c r="K21" s="9" t="s">
        <v>89</v>
      </c>
      <c r="L21" s="9" t="s">
        <v>89</v>
      </c>
      <c r="M21" s="9" t="s">
        <v>89</v>
      </c>
      <c r="N21" s="20">
        <f t="shared" si="0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 t="s">
        <v>89</v>
      </c>
      <c r="H22" s="9" t="s">
        <v>89</v>
      </c>
      <c r="I22" s="9" t="s">
        <v>89</v>
      </c>
      <c r="J22" s="9" t="s">
        <v>89</v>
      </c>
      <c r="K22" s="9" t="s">
        <v>89</v>
      </c>
      <c r="L22" s="9" t="s">
        <v>89</v>
      </c>
      <c r="M22" s="9" t="s">
        <v>89</v>
      </c>
      <c r="N22" s="20">
        <f t="shared" si="0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 t="s">
        <v>89</v>
      </c>
      <c r="H23" s="9" t="s">
        <v>89</v>
      </c>
      <c r="I23" s="9" t="s">
        <v>89</v>
      </c>
      <c r="J23" s="9" t="s">
        <v>89</v>
      </c>
      <c r="K23" s="9" t="s">
        <v>89</v>
      </c>
      <c r="L23" s="9" t="s">
        <v>89</v>
      </c>
      <c r="M23" s="9" t="s">
        <v>89</v>
      </c>
      <c r="N23" s="20">
        <f t="shared" si="0"/>
        <v>0</v>
      </c>
    </row>
    <row r="24" spans="1:14" ht="35.1" customHeight="1" x14ac:dyDescent="0.25">
      <c r="A24" s="21" t="s">
        <v>51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 t="s">
        <v>89</v>
      </c>
      <c r="H24" s="9" t="s">
        <v>89</v>
      </c>
      <c r="I24" s="9" t="s">
        <v>89</v>
      </c>
      <c r="J24" s="9" t="s">
        <v>89</v>
      </c>
      <c r="K24" s="9" t="s">
        <v>89</v>
      </c>
      <c r="L24" s="9" t="s">
        <v>89</v>
      </c>
      <c r="M24" s="9" t="s">
        <v>89</v>
      </c>
      <c r="N24" s="20">
        <f t="shared" si="0"/>
        <v>0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 t="s">
        <v>89</v>
      </c>
      <c r="H25" s="9" t="s">
        <v>89</v>
      </c>
      <c r="I25" s="9" t="s">
        <v>89</v>
      </c>
      <c r="J25" s="9" t="s">
        <v>89</v>
      </c>
      <c r="K25" s="9" t="s">
        <v>89</v>
      </c>
      <c r="L25" s="9" t="s">
        <v>89</v>
      </c>
      <c r="M25" s="9" t="s">
        <v>89</v>
      </c>
      <c r="N25" s="20">
        <f t="shared" si="0"/>
        <v>0</v>
      </c>
    </row>
    <row r="26" spans="1:14" ht="35.1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 t="s">
        <v>89</v>
      </c>
      <c r="H26" s="9" t="s">
        <v>89</v>
      </c>
      <c r="I26" s="9" t="s">
        <v>89</v>
      </c>
      <c r="J26" s="9" t="s">
        <v>89</v>
      </c>
      <c r="K26" s="9" t="s">
        <v>89</v>
      </c>
      <c r="L26" s="9" t="s">
        <v>89</v>
      </c>
      <c r="M26" s="9" t="s">
        <v>89</v>
      </c>
      <c r="N26" s="20">
        <f t="shared" si="0"/>
        <v>0</v>
      </c>
    </row>
    <row r="27" spans="1:14" ht="35.1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 t="s">
        <v>89</v>
      </c>
      <c r="H27" s="9" t="s">
        <v>89</v>
      </c>
      <c r="I27" s="9" t="s">
        <v>89</v>
      </c>
      <c r="J27" s="9" t="s">
        <v>89</v>
      </c>
      <c r="K27" s="9" t="s">
        <v>89</v>
      </c>
      <c r="L27" s="9" t="s">
        <v>89</v>
      </c>
      <c r="M27" s="9" t="s">
        <v>89</v>
      </c>
      <c r="N27" s="20">
        <f t="shared" si="0"/>
        <v>0</v>
      </c>
    </row>
    <row r="28" spans="1:14" ht="35.1" customHeight="1" x14ac:dyDescent="0.25">
      <c r="A28" s="21" t="s">
        <v>81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 t="s">
        <v>89</v>
      </c>
      <c r="H28" s="9" t="s">
        <v>89</v>
      </c>
      <c r="I28" s="9" t="s">
        <v>89</v>
      </c>
      <c r="J28" s="9" t="s">
        <v>89</v>
      </c>
      <c r="K28" s="9" t="s">
        <v>89</v>
      </c>
      <c r="L28" s="9" t="s">
        <v>89</v>
      </c>
      <c r="M28" s="9" t="s">
        <v>89</v>
      </c>
      <c r="N28" s="20">
        <f t="shared" si="0"/>
        <v>0</v>
      </c>
    </row>
    <row r="29" spans="1:14" ht="15.75" x14ac:dyDescent="0.25">
      <c r="C29" s="27"/>
    </row>
  </sheetData>
  <mergeCells count="2">
    <mergeCell ref="A6:N6"/>
    <mergeCell ref="A7:N7"/>
  </mergeCells>
  <conditionalFormatting sqref="F1:F5">
    <cfRule type="cellIs" dxfId="14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3C13D-3232-40E4-BC6A-873546C88F7A}">
  <dimension ref="A1:R28"/>
  <sheetViews>
    <sheetView zoomScaleNormal="100" workbookViewId="0">
      <pane xSplit="1" topLeftCell="H1" activePane="topRight" state="frozen"/>
      <selection pane="topRight" activeCell="H10" sqref="H10"/>
    </sheetView>
  </sheetViews>
  <sheetFormatPr defaultRowHeight="15" x14ac:dyDescent="0.25"/>
  <cols>
    <col min="1" max="1" width="68.140625" customWidth="1"/>
    <col min="2" max="2" width="16.85546875" bestFit="1" customWidth="1"/>
    <col min="3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83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47263.43</v>
      </c>
      <c r="L9" s="9">
        <v>121976.77</v>
      </c>
      <c r="M9" s="9">
        <v>241870.89</v>
      </c>
      <c r="N9" s="20">
        <f>SUM(B9:M9)</f>
        <v>411111.09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340881.51</v>
      </c>
      <c r="C10" s="9"/>
      <c r="D10" s="9">
        <v>481877.43</v>
      </c>
      <c r="E10" s="9">
        <v>57360.47</v>
      </c>
      <c r="F10" s="9">
        <v>0</v>
      </c>
      <c r="G10" s="9">
        <v>115030.93</v>
      </c>
      <c r="H10" s="9">
        <v>8662.2800000000007</v>
      </c>
      <c r="I10" s="9">
        <v>4816.71</v>
      </c>
      <c r="J10" s="9">
        <v>0</v>
      </c>
      <c r="K10" s="9">
        <v>1191644.68</v>
      </c>
      <c r="L10" s="9">
        <v>26148.25</v>
      </c>
      <c r="M10" s="9">
        <v>396940.21</v>
      </c>
      <c r="N10" s="20">
        <f t="shared" ref="N10:N15" si="0">SUM(B10:M10)</f>
        <v>2623362.4699999997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17546.490000000002</v>
      </c>
      <c r="C11" s="9">
        <v>22707.39</v>
      </c>
      <c r="D11" s="9">
        <v>23931.46</v>
      </c>
      <c r="E11" s="9">
        <v>15259</v>
      </c>
      <c r="F11" s="9">
        <v>22083.31</v>
      </c>
      <c r="G11" s="9">
        <v>21835.64</v>
      </c>
      <c r="H11" s="9">
        <v>20886.419999999998</v>
      </c>
      <c r="I11" s="9">
        <v>12077.41</v>
      </c>
      <c r="J11" s="9">
        <v>18714.060000000001</v>
      </c>
      <c r="K11" s="9">
        <v>10008.32</v>
      </c>
      <c r="L11" s="9">
        <v>20565.830000000002</v>
      </c>
      <c r="M11" s="9">
        <v>65611.509999999995</v>
      </c>
      <c r="N11" s="20">
        <f t="shared" si="0"/>
        <v>271226.84000000003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9413.32</v>
      </c>
      <c r="C12" s="9">
        <v>9369.5</v>
      </c>
      <c r="D12" s="9">
        <v>9390.75</v>
      </c>
      <c r="E12" s="9">
        <v>9401.3700000000008</v>
      </c>
      <c r="F12" s="9">
        <v>9417.2999999999993</v>
      </c>
      <c r="G12" s="9">
        <v>10705.16</v>
      </c>
      <c r="H12" s="9">
        <v>11104.79</v>
      </c>
      <c r="I12" s="9">
        <v>11043.72</v>
      </c>
      <c r="J12" s="9">
        <v>10869.79</v>
      </c>
      <c r="K12" s="9">
        <v>11057</v>
      </c>
      <c r="L12" s="9">
        <v>11147.28</v>
      </c>
      <c r="M12" s="9">
        <v>12704.66</v>
      </c>
      <c r="N12" s="20">
        <f t="shared" si="0"/>
        <v>125624.64000000001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0</v>
      </c>
      <c r="C13" s="9">
        <v>14246.05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34.6</v>
      </c>
      <c r="J13" s="9">
        <v>0</v>
      </c>
      <c r="K13" s="9">
        <v>0</v>
      </c>
      <c r="L13" s="9">
        <v>5694.39</v>
      </c>
      <c r="M13" s="9">
        <v>322.32</v>
      </c>
      <c r="N13" s="20">
        <f t="shared" si="0"/>
        <v>20297.36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/>
      <c r="H14" s="9"/>
      <c r="I14" s="9"/>
      <c r="J14" s="9"/>
      <c r="K14" s="9"/>
      <c r="L14" s="9"/>
      <c r="M14" s="9"/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/>
      <c r="H15" s="9"/>
      <c r="I15" s="9"/>
      <c r="J15" s="9"/>
      <c r="K15" s="9"/>
      <c r="L15" s="9"/>
      <c r="M15" s="9"/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/>
      <c r="H16" s="9"/>
      <c r="I16" s="9"/>
      <c r="J16" s="9"/>
      <c r="K16" s="9"/>
      <c r="L16" s="9"/>
      <c r="M16" s="9"/>
      <c r="N16" s="20">
        <f t="shared" ref="N16:N23" si="1">SUM(B16:M16)</f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/>
      <c r="H17" s="9"/>
      <c r="I17" s="9"/>
      <c r="J17" s="9"/>
      <c r="K17" s="9"/>
      <c r="L17" s="9"/>
      <c r="M17" s="9"/>
      <c r="N17" s="20">
        <f t="shared" si="1"/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/>
      <c r="H18" s="9"/>
      <c r="I18" s="9"/>
      <c r="J18" s="9"/>
      <c r="K18" s="9"/>
      <c r="L18" s="9"/>
      <c r="M18" s="9"/>
      <c r="N18" s="20">
        <f t="shared" si="1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/>
      <c r="H19" s="9"/>
      <c r="I19" s="9"/>
      <c r="J19" s="9"/>
      <c r="K19" s="9"/>
      <c r="L19" s="9"/>
      <c r="M19" s="9"/>
      <c r="N19" s="20">
        <f t="shared" si="1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/>
      <c r="H20" s="9"/>
      <c r="I20" s="9"/>
      <c r="J20" s="9"/>
      <c r="K20" s="9"/>
      <c r="L20" s="9"/>
      <c r="M20" s="9"/>
      <c r="N20" s="20">
        <f t="shared" si="1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/>
      <c r="H21" s="9"/>
      <c r="I21" s="9"/>
      <c r="J21" s="9"/>
      <c r="K21" s="9"/>
      <c r="L21" s="9"/>
      <c r="M21" s="9"/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/>
      <c r="H22" s="9"/>
      <c r="I22" s="9"/>
      <c r="J22" s="9"/>
      <c r="K22" s="9"/>
      <c r="L22" s="9"/>
      <c r="M22" s="9"/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/>
      <c r="H23" s="9"/>
      <c r="I23" s="9"/>
      <c r="J23" s="9"/>
      <c r="K23" s="9"/>
      <c r="L23" s="9"/>
      <c r="M23" s="9"/>
      <c r="N23" s="20">
        <f t="shared" si="1"/>
        <v>0</v>
      </c>
    </row>
    <row r="24" spans="1:14" ht="35.1" customHeight="1" x14ac:dyDescent="0.25">
      <c r="A24" s="21" t="s">
        <v>51</v>
      </c>
      <c r="B24" s="9">
        <v>28733601.84</v>
      </c>
      <c r="C24" s="9">
        <v>0</v>
      </c>
      <c r="D24" s="9">
        <v>0</v>
      </c>
      <c r="E24" s="9">
        <v>0</v>
      </c>
      <c r="F24" s="9">
        <v>0</v>
      </c>
      <c r="G24" s="9"/>
      <c r="H24" s="9"/>
      <c r="I24" s="9"/>
      <c r="J24" s="9"/>
      <c r="K24" s="9"/>
      <c r="L24" s="9"/>
      <c r="M24" s="9"/>
      <c r="N24" s="20">
        <f>SUM(B24:M24)</f>
        <v>28733601.84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/>
      <c r="H25" s="9"/>
      <c r="I25" s="9"/>
      <c r="J25" s="9"/>
      <c r="K25" s="9"/>
      <c r="L25" s="9"/>
      <c r="M25" s="9"/>
      <c r="N25" s="20">
        <f t="shared" ref="N25:N26" si="2">SUM(B25:M25)</f>
        <v>0</v>
      </c>
    </row>
    <row r="26" spans="1:14" ht="35.1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/>
      <c r="H26" s="9"/>
      <c r="I26" s="9"/>
      <c r="J26" s="9"/>
      <c r="K26" s="9"/>
      <c r="L26" s="9"/>
      <c r="M26" s="9"/>
      <c r="N26" s="20">
        <f t="shared" si="2"/>
        <v>0</v>
      </c>
    </row>
    <row r="27" spans="1:14" ht="35.1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/>
      <c r="H27" s="9"/>
      <c r="I27" s="9"/>
      <c r="J27" s="9"/>
      <c r="K27" s="9"/>
      <c r="L27" s="9"/>
      <c r="M27" s="9"/>
      <c r="N27" s="20">
        <f>SUM(B27:M27)</f>
        <v>0</v>
      </c>
    </row>
    <row r="28" spans="1:14" ht="35.1" customHeight="1" x14ac:dyDescent="0.25">
      <c r="A28" s="21" t="s">
        <v>81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/>
      <c r="H28" s="9"/>
      <c r="I28" s="9"/>
      <c r="J28" s="9"/>
      <c r="K28" s="9"/>
      <c r="L28" s="9"/>
      <c r="M28" s="9"/>
      <c r="N28" s="20">
        <f>SUM(B28:M28)</f>
        <v>0</v>
      </c>
    </row>
  </sheetData>
  <mergeCells count="2">
    <mergeCell ref="A6:N6"/>
    <mergeCell ref="A7:N7"/>
  </mergeCells>
  <conditionalFormatting sqref="F1:F5">
    <cfRule type="cellIs" dxfId="13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"/>
  <sheetViews>
    <sheetView topLeftCell="A6" workbookViewId="0">
      <pane xSplit="1" topLeftCell="I1" activePane="topRight" state="frozen"/>
      <selection pane="topRight" activeCell="N9" sqref="N9:N15"/>
    </sheetView>
  </sheetViews>
  <sheetFormatPr defaultRowHeight="15" x14ac:dyDescent="0.25"/>
  <cols>
    <col min="1" max="1" width="68.140625" customWidth="1"/>
    <col min="2" max="2" width="16.85546875" bestFit="1" customWidth="1"/>
    <col min="3" max="7" width="15.7109375" customWidth="1"/>
    <col min="8" max="8" width="26.140625" customWidth="1"/>
    <col min="9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80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71793.52</v>
      </c>
      <c r="C9" s="9">
        <v>0</v>
      </c>
      <c r="D9" s="9">
        <v>0</v>
      </c>
      <c r="E9" s="9">
        <v>0</v>
      </c>
      <c r="F9" s="9">
        <v>449476.51</v>
      </c>
      <c r="G9" s="9">
        <v>331431.96000000002</v>
      </c>
      <c r="H9" s="9">
        <v>177289.84</v>
      </c>
      <c r="I9" s="9">
        <v>0</v>
      </c>
      <c r="J9" s="9">
        <v>0</v>
      </c>
      <c r="K9" s="9">
        <v>60829.01</v>
      </c>
      <c r="L9" s="9">
        <v>195175.2</v>
      </c>
      <c r="M9" s="9">
        <v>649999.99</v>
      </c>
      <c r="N9" s="20">
        <f>SUM(B9:M9)</f>
        <v>1935996.0299999998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1582043.92</v>
      </c>
      <c r="J10" s="9">
        <v>0</v>
      </c>
      <c r="K10" s="9">
        <v>0</v>
      </c>
      <c r="L10" s="9">
        <v>0</v>
      </c>
      <c r="M10" s="9">
        <v>0</v>
      </c>
      <c r="N10" s="20">
        <f t="shared" ref="N10:N15" si="0">SUM(B10:M10)</f>
        <v>1582043.92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19887.150000000001</v>
      </c>
      <c r="C11" s="9">
        <v>5017.95</v>
      </c>
      <c r="D11" s="9">
        <v>5592.36</v>
      </c>
      <c r="E11" s="9">
        <v>6812.07</v>
      </c>
      <c r="F11" s="9">
        <v>17425.990000000002</v>
      </c>
      <c r="G11" s="9">
        <v>29411.599999999999</v>
      </c>
      <c r="H11" s="9">
        <v>18946.87</v>
      </c>
      <c r="I11" s="9">
        <v>29048.09</v>
      </c>
      <c r="J11" s="9">
        <v>34612.67</v>
      </c>
      <c r="K11" s="9">
        <v>19757.080000000002</v>
      </c>
      <c r="L11" s="9">
        <v>18607.509999999998</v>
      </c>
      <c r="M11" s="9">
        <v>22637.13</v>
      </c>
      <c r="N11" s="20">
        <f t="shared" si="0"/>
        <v>227756.47000000003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24084.29</v>
      </c>
      <c r="C12" s="9">
        <v>24927.37</v>
      </c>
      <c r="D12" s="9">
        <v>27187.1</v>
      </c>
      <c r="E12" s="9">
        <v>24821.16</v>
      </c>
      <c r="F12" s="9">
        <v>24641.919999999998</v>
      </c>
      <c r="G12" s="9">
        <v>7655.46</v>
      </c>
      <c r="H12" s="9">
        <v>8535.7099999999991</v>
      </c>
      <c r="I12" s="9">
        <v>8559.61</v>
      </c>
      <c r="J12" s="9">
        <v>8641.93</v>
      </c>
      <c r="K12" s="9">
        <v>8732.2099999999991</v>
      </c>
      <c r="L12" s="9">
        <v>8879.59</v>
      </c>
      <c r="M12" s="9">
        <v>9320.3799999999992</v>
      </c>
      <c r="N12" s="20">
        <f t="shared" si="0"/>
        <v>185986.72999999998</v>
      </c>
      <c r="P12" s="7"/>
      <c r="Q12" s="7"/>
      <c r="R12" s="7"/>
    </row>
    <row r="13" spans="1:18" ht="35.1" customHeight="1" x14ac:dyDescent="0.55000000000000004">
      <c r="A13" s="3" t="s">
        <v>84</v>
      </c>
      <c r="B13" s="9" t="s">
        <v>86</v>
      </c>
      <c r="C13" s="9" t="s">
        <v>86</v>
      </c>
      <c r="D13" s="9" t="s">
        <v>86</v>
      </c>
      <c r="E13" s="9">
        <v>1585.16</v>
      </c>
      <c r="F13" s="9">
        <v>1490.52</v>
      </c>
      <c r="G13" s="9">
        <v>1023.3</v>
      </c>
      <c r="H13" s="9">
        <v>5369.12</v>
      </c>
      <c r="I13" s="9">
        <v>0</v>
      </c>
      <c r="J13" s="9">
        <v>919.28</v>
      </c>
      <c r="K13" s="9">
        <v>48.72</v>
      </c>
      <c r="L13" s="9" t="s">
        <v>86</v>
      </c>
      <c r="M13" s="9">
        <v>15245.12</v>
      </c>
      <c r="N13" s="20">
        <f t="shared" si="0"/>
        <v>25681.22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ref="N16:N23" si="1">SUM(B16:M16)</f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si="1"/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1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1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1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si="1"/>
        <v>0</v>
      </c>
    </row>
    <row r="24" spans="1:14" ht="35.1" customHeight="1" x14ac:dyDescent="0.25">
      <c r="A24" s="21" t="s">
        <v>51</v>
      </c>
      <c r="B24" s="9">
        <v>33693804.189999998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33693804.189999998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 t="shared" ref="N25:N26" si="2">SUM(B25:M25)</f>
        <v>0</v>
      </c>
    </row>
    <row r="26" spans="1:14" ht="35.1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0">
        <f t="shared" si="2"/>
        <v>0</v>
      </c>
    </row>
    <row r="27" spans="1:14" ht="35.1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13979.39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20">
        <f>SUM(B27:M27)</f>
        <v>13979.39</v>
      </c>
    </row>
    <row r="28" spans="1:14" ht="35.1" customHeight="1" x14ac:dyDescent="0.25">
      <c r="A28" s="21" t="s">
        <v>81</v>
      </c>
      <c r="B28" s="9">
        <v>0</v>
      </c>
      <c r="C28" s="9">
        <v>0</v>
      </c>
      <c r="D28" s="9">
        <v>0</v>
      </c>
      <c r="E28" s="9">
        <v>0</v>
      </c>
      <c r="F28" s="9">
        <v>1997977.27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20">
        <f>SUM(B28:M28)</f>
        <v>1997977.27</v>
      </c>
    </row>
  </sheetData>
  <mergeCells count="2">
    <mergeCell ref="A6:N6"/>
    <mergeCell ref="A7:N7"/>
  </mergeCells>
  <conditionalFormatting sqref="F1:F5">
    <cfRule type="cellIs" dxfId="12" priority="1" stopIfTrue="1" operator="greaterThan">
      <formula>TODAY()</formula>
    </cfRule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7"/>
  <sheetViews>
    <sheetView showGridLines="0" topLeftCell="J8" workbookViewId="0">
      <selection activeCell="N9" sqref="N9:N16"/>
    </sheetView>
  </sheetViews>
  <sheetFormatPr defaultRowHeight="15" x14ac:dyDescent="0.25"/>
  <cols>
    <col min="1" max="1" width="60.85546875" customWidth="1"/>
    <col min="2" max="2" width="16.85546875" bestFit="1" customWidth="1"/>
    <col min="3" max="13" width="15.7109375" customWidth="1"/>
    <col min="14" max="14" width="16.85546875" bestFit="1" customWidth="1"/>
    <col min="16" max="16" width="11" bestFit="1" customWidth="1"/>
  </cols>
  <sheetData>
    <row r="1" spans="1:18" ht="18.75" x14ac:dyDescent="0.3">
      <c r="A1" s="2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x14ac:dyDescent="0.3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x14ac:dyDescent="0.3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8.75" x14ac:dyDescent="0.3">
      <c r="A4" s="2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9.5" thickBot="1" x14ac:dyDescent="0.3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8" s="7" customFormat="1" ht="36.75" thickBot="1" x14ac:dyDescent="0.6">
      <c r="A6" s="33" t="s">
        <v>79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8" ht="16.5" customHeight="1" thickBot="1" x14ac:dyDescent="0.6">
      <c r="A7" s="36" t="s">
        <v>43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7"/>
      <c r="Q7" s="7"/>
      <c r="R7" s="7"/>
    </row>
    <row r="8" spans="1:18" s="8" customFormat="1" ht="35.1" customHeight="1" x14ac:dyDescent="0.55000000000000004">
      <c r="A8" s="16" t="s">
        <v>6</v>
      </c>
      <c r="B8" s="17" t="s">
        <v>27</v>
      </c>
      <c r="C8" s="17" t="s">
        <v>28</v>
      </c>
      <c r="D8" s="17" t="s">
        <v>29</v>
      </c>
      <c r="E8" s="17" t="s">
        <v>30</v>
      </c>
      <c r="F8" s="17" t="s">
        <v>31</v>
      </c>
      <c r="G8" s="17" t="s">
        <v>32</v>
      </c>
      <c r="H8" s="17" t="s">
        <v>33</v>
      </c>
      <c r="I8" s="17" t="s">
        <v>34</v>
      </c>
      <c r="J8" s="17" t="s">
        <v>35</v>
      </c>
      <c r="K8" s="17" t="s">
        <v>36</v>
      </c>
      <c r="L8" s="17" t="s">
        <v>37</v>
      </c>
      <c r="M8" s="17" t="s">
        <v>38</v>
      </c>
      <c r="N8" s="18" t="s">
        <v>44</v>
      </c>
      <c r="P8" s="7"/>
      <c r="Q8" s="7"/>
      <c r="R8" s="7"/>
    </row>
    <row r="9" spans="1:18" ht="35.1" customHeight="1" x14ac:dyDescent="0.55000000000000004">
      <c r="A9" s="21" t="s">
        <v>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83269.820000000007</v>
      </c>
      <c r="H9" s="9">
        <v>31078.560000000001</v>
      </c>
      <c r="I9" s="9">
        <v>25408.6</v>
      </c>
      <c r="J9" s="9">
        <v>0</v>
      </c>
      <c r="K9" s="9">
        <v>0</v>
      </c>
      <c r="L9" s="9">
        <v>0</v>
      </c>
      <c r="M9" s="9">
        <v>114109.36</v>
      </c>
      <c r="N9" s="20">
        <f>SUM(B9:M9)</f>
        <v>253866.34000000003</v>
      </c>
      <c r="P9" s="7"/>
      <c r="Q9" s="7"/>
      <c r="R9" s="7"/>
    </row>
    <row r="10" spans="1:18" ht="35.1" customHeight="1" x14ac:dyDescent="0.55000000000000004">
      <c r="A10" s="21" t="s">
        <v>1</v>
      </c>
      <c r="B10" s="9">
        <v>0</v>
      </c>
      <c r="C10" s="9">
        <v>0</v>
      </c>
      <c r="D10" s="9">
        <v>0</v>
      </c>
      <c r="E10" s="9">
        <v>0</v>
      </c>
      <c r="F10" s="9">
        <f>103799.43+329778.81</f>
        <v>433578.23999999999</v>
      </c>
      <c r="G10" s="9">
        <v>0</v>
      </c>
      <c r="H10" s="9">
        <v>635780.43000000005</v>
      </c>
      <c r="I10" s="9">
        <v>0</v>
      </c>
      <c r="J10" s="9">
        <v>3382.31</v>
      </c>
      <c r="K10" s="9">
        <v>528135</v>
      </c>
      <c r="L10" s="9">
        <v>0</v>
      </c>
      <c r="M10" s="9">
        <v>0</v>
      </c>
      <c r="N10" s="20">
        <f t="shared" ref="N10:N16" si="0">SUM(B10:M10)</f>
        <v>1600875.98</v>
      </c>
      <c r="P10" s="7"/>
      <c r="Q10" s="7"/>
      <c r="R10" s="7"/>
    </row>
    <row r="11" spans="1:18" ht="35.1" customHeight="1" x14ac:dyDescent="0.55000000000000004">
      <c r="A11" s="21" t="s">
        <v>2</v>
      </c>
      <c r="B11" s="9">
        <v>49684.92</v>
      </c>
      <c r="C11" s="9">
        <v>66095.429999999993</v>
      </c>
      <c r="D11" s="9">
        <v>57679.6</v>
      </c>
      <c r="E11" s="9">
        <v>58295.3</v>
      </c>
      <c r="F11" s="9">
        <v>54265.2</v>
      </c>
      <c r="G11" s="9">
        <v>67037.37</v>
      </c>
      <c r="H11" s="9">
        <v>35730.629999999997</v>
      </c>
      <c r="I11" s="9">
        <v>78458.75</v>
      </c>
      <c r="J11" s="9">
        <v>83262.91</v>
      </c>
      <c r="K11" s="9">
        <v>59486.55</v>
      </c>
      <c r="L11" s="9">
        <v>45686.48</v>
      </c>
      <c r="M11" s="9">
        <v>176094.31</v>
      </c>
      <c r="N11" s="20">
        <f t="shared" si="0"/>
        <v>831777.45</v>
      </c>
      <c r="P11" s="7"/>
      <c r="Q11" s="7"/>
      <c r="R11" s="7"/>
    </row>
    <row r="12" spans="1:18" ht="35.1" customHeight="1" x14ac:dyDescent="0.55000000000000004">
      <c r="A12" s="21" t="s">
        <v>22</v>
      </c>
      <c r="B12" s="9">
        <v>16022.56</v>
      </c>
      <c r="C12" s="9">
        <v>16504.509999999998</v>
      </c>
      <c r="D12" s="9">
        <v>20470.32</v>
      </c>
      <c r="E12" s="9">
        <v>15576.45</v>
      </c>
      <c r="F12" s="9">
        <v>20861.990000000002</v>
      </c>
      <c r="G12" s="9">
        <v>23963.47</v>
      </c>
      <c r="H12" s="9">
        <v>56818.49</v>
      </c>
      <c r="I12" s="9">
        <v>40988.44</v>
      </c>
      <c r="J12" s="9">
        <v>25307.09</v>
      </c>
      <c r="K12" s="9">
        <v>25445.17</v>
      </c>
      <c r="L12" s="9">
        <v>24199.8</v>
      </c>
      <c r="M12" s="9">
        <v>27432.73</v>
      </c>
      <c r="N12" s="20">
        <f t="shared" si="0"/>
        <v>313591.01999999996</v>
      </c>
      <c r="P12" s="7"/>
      <c r="Q12" s="7"/>
      <c r="R12" s="7"/>
    </row>
    <row r="13" spans="1:18" ht="35.1" customHeight="1" x14ac:dyDescent="0.55000000000000004">
      <c r="A13" s="3" t="s">
        <v>84</v>
      </c>
      <c r="B13" s="9">
        <v>51.59</v>
      </c>
      <c r="C13" s="9" t="s">
        <v>86</v>
      </c>
      <c r="D13" s="9">
        <v>3728.92</v>
      </c>
      <c r="E13" s="9">
        <v>8190.06</v>
      </c>
      <c r="F13" s="9">
        <v>1073.8</v>
      </c>
      <c r="G13" s="9" t="s">
        <v>86</v>
      </c>
      <c r="H13" s="9">
        <v>3760.76</v>
      </c>
      <c r="I13" s="9">
        <v>9506.73</v>
      </c>
      <c r="J13" s="9">
        <v>13472.82</v>
      </c>
      <c r="K13" s="9">
        <v>3208.08</v>
      </c>
      <c r="L13" s="9">
        <v>9260.6299999999992</v>
      </c>
      <c r="M13" s="9">
        <v>22.61</v>
      </c>
      <c r="N13" s="20">
        <f t="shared" si="0"/>
        <v>52275.999999999993</v>
      </c>
      <c r="P13" s="7"/>
      <c r="Q13" s="7"/>
      <c r="R13" s="7"/>
    </row>
    <row r="14" spans="1:18" ht="35.1" customHeight="1" x14ac:dyDescent="0.55000000000000004">
      <c r="A14" s="21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20">
        <f t="shared" si="0"/>
        <v>0</v>
      </c>
      <c r="P14" s="7"/>
      <c r="Q14" s="7"/>
      <c r="R14" s="7"/>
    </row>
    <row r="15" spans="1:18" ht="35.1" customHeight="1" x14ac:dyDescent="0.25">
      <c r="A15" s="21" t="s">
        <v>54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20">
        <f t="shared" si="0"/>
        <v>0</v>
      </c>
    </row>
    <row r="16" spans="1:18" ht="35.1" customHeight="1" x14ac:dyDescent="0.25">
      <c r="A16" s="21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20">
        <f t="shared" si="0"/>
        <v>0</v>
      </c>
    </row>
    <row r="17" spans="1:14" ht="35.1" customHeight="1" x14ac:dyDescent="0.25">
      <c r="A17" s="21" t="s">
        <v>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20">
        <f t="shared" ref="N17:N23" si="1">SUM(B17:M17)</f>
        <v>0</v>
      </c>
    </row>
    <row r="18" spans="1:14" ht="35.1" customHeight="1" x14ac:dyDescent="0.25">
      <c r="A18" s="21" t="s">
        <v>65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20">
        <f t="shared" si="1"/>
        <v>0</v>
      </c>
    </row>
    <row r="19" spans="1:14" ht="35.1" customHeight="1" x14ac:dyDescent="0.25">
      <c r="A19" s="21" t="s">
        <v>55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20">
        <f t="shared" si="1"/>
        <v>0</v>
      </c>
    </row>
    <row r="20" spans="1:14" ht="35.1" customHeight="1" x14ac:dyDescent="0.25">
      <c r="A20" s="21" t="s">
        <v>71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20">
        <f t="shared" si="1"/>
        <v>0</v>
      </c>
    </row>
    <row r="21" spans="1:14" ht="35.1" customHeight="1" x14ac:dyDescent="0.25">
      <c r="A21" s="21" t="s">
        <v>61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20">
        <f t="shared" si="1"/>
        <v>0</v>
      </c>
    </row>
    <row r="22" spans="1:14" ht="35.1" customHeight="1" x14ac:dyDescent="0.25">
      <c r="A22" s="21" t="s">
        <v>56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20">
        <f t="shared" si="1"/>
        <v>0</v>
      </c>
    </row>
    <row r="23" spans="1:14" ht="35.1" customHeight="1" x14ac:dyDescent="0.25">
      <c r="A23" s="21" t="s">
        <v>73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20">
        <f t="shared" si="1"/>
        <v>0</v>
      </c>
    </row>
    <row r="24" spans="1:14" ht="35.1" customHeight="1" x14ac:dyDescent="0.25">
      <c r="A24" s="21" t="s">
        <v>51</v>
      </c>
      <c r="B24" s="9">
        <v>78307394.049999997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20">
        <f>SUM(B24:M24)</f>
        <v>78307394.049999997</v>
      </c>
    </row>
    <row r="25" spans="1:14" ht="35.1" customHeight="1" x14ac:dyDescent="0.25">
      <c r="A25" s="21" t="s">
        <v>52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20">
        <f t="shared" ref="N25:N26" si="2">SUM(B25:M25)</f>
        <v>0</v>
      </c>
    </row>
    <row r="26" spans="1:14" ht="35.1" customHeight="1" x14ac:dyDescent="0.25">
      <c r="A26" s="21" t="s">
        <v>78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0">
        <f t="shared" si="2"/>
        <v>0</v>
      </c>
    </row>
    <row r="27" spans="1:14" ht="35.1" customHeight="1" x14ac:dyDescent="0.25">
      <c r="A27" s="21" t="s">
        <v>53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146902.48000000001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20">
        <f>SUM(B27:M27)</f>
        <v>146902.48000000001</v>
      </c>
    </row>
  </sheetData>
  <mergeCells count="2">
    <mergeCell ref="A6:N6"/>
    <mergeCell ref="A7:N7"/>
  </mergeCells>
  <conditionalFormatting sqref="F1:F5">
    <cfRule type="cellIs" dxfId="11" priority="1" stopIfTrue="1" operator="greaterThan">
      <formula>TODAY()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Anual-2007_2025</vt:lpstr>
      <vt:lpstr>Mensal_2025</vt:lpstr>
      <vt:lpstr>Mensal_2024</vt:lpstr>
      <vt:lpstr>Mensal_2023</vt:lpstr>
      <vt:lpstr>Mensal_2022</vt:lpstr>
      <vt:lpstr>Mensal_2021</vt:lpstr>
      <vt:lpstr>Mensal_2020</vt:lpstr>
      <vt:lpstr>Mensal_2019</vt:lpstr>
      <vt:lpstr>Mensal_2018</vt:lpstr>
      <vt:lpstr>Mensal_2017</vt:lpstr>
      <vt:lpstr>Mensal_2016 </vt:lpstr>
      <vt:lpstr>Mensal_2015</vt:lpstr>
      <vt:lpstr>Mensal_2014</vt:lpstr>
      <vt:lpstr>Mensal_2013</vt:lpstr>
      <vt:lpstr>Mensal_2012</vt:lpstr>
      <vt:lpstr>Mensal_2011</vt:lpstr>
      <vt:lpstr>Mensal_2010</vt:lpstr>
      <vt:lpstr>Mensal_2009</vt:lpstr>
      <vt:lpstr>Mensal_2008</vt:lpstr>
      <vt:lpstr>Mensal_2007</vt:lpstr>
    </vt:vector>
  </TitlesOfParts>
  <Company>STN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</dc:creator>
  <cp:lastModifiedBy>Livia Medeiros Mendes</cp:lastModifiedBy>
  <cp:lastPrinted>2015-12-14T17:57:42Z</cp:lastPrinted>
  <dcterms:created xsi:type="dcterms:W3CDTF">2011-11-28T16:20:31Z</dcterms:created>
  <dcterms:modified xsi:type="dcterms:W3CDTF">2025-06-06T17:30:06Z</dcterms:modified>
</cp:coreProperties>
</file>